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50. FEVEREIRO 2026\"/>
    </mc:Choice>
  </mc:AlternateContent>
  <xr:revisionPtr revIDLastSave="0" documentId="13_ncr:1_{C7E2F220-3199-47AE-ADCF-772B590C19A6}" xr6:coauthVersionLast="47" xr6:coauthVersionMax="47" xr10:uidLastSave="{00000000-0000-0000-0000-000000000000}"/>
  <bookViews>
    <workbookView xWindow="-120" yWindow="-120" windowWidth="21840" windowHeight="13020" activeTab="9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95" r:id="rId14"/>
    <sheet name="13" sheetId="94" r:id="rId15"/>
    <sheet name="14" sheetId="96" r:id="rId16"/>
    <sheet name="15" sheetId="97" r:id="rId17"/>
    <sheet name="16" sheetId="98" r:id="rId18"/>
    <sheet name="17" sheetId="99" r:id="rId19"/>
    <sheet name="18" sheetId="100" r:id="rId20"/>
    <sheet name="19" sheetId="101" r:id="rId21"/>
    <sheet name="20" sheetId="65" r:id="rId22"/>
    <sheet name="21" sheetId="66" r:id="rId23"/>
    <sheet name="22" sheetId="67" r:id="rId24"/>
    <sheet name="23" sheetId="68" r:id="rId25"/>
    <sheet name="24" sheetId="69" r:id="rId26"/>
    <sheet name="25" sheetId="70" r:id="rId27"/>
    <sheet name="1 (2)" sheetId="49" state="hidden" r:id="rId28"/>
  </sheets>
  <externalReferences>
    <externalReference r:id="rId29"/>
    <externalReference r:id="rId30"/>
  </externalReferences>
  <definedNames>
    <definedName name="_xlnm.Print_Area" localSheetId="2">'1'!$A$1:$W$36</definedName>
    <definedName name="_xlnm.Print_Area" localSheetId="12">'11'!$A$1:$AG$92</definedName>
    <definedName name="_xlnm.Print_Area" localSheetId="14">'13'!$A$1:$AG$92</definedName>
    <definedName name="_xlnm.Print_Area" localSheetId="16">'15'!$A$1:$AG$92</definedName>
    <definedName name="_xlnm.Print_Area" localSheetId="18">'17'!$A$1:$AG$92</definedName>
    <definedName name="_xlnm.Print_Area" localSheetId="20">'19'!$A$1:$AG$92</definedName>
    <definedName name="_xlnm.Print_Area" localSheetId="3">'2'!$A$1:$BF$68</definedName>
    <definedName name="_xlnm.Print_Area" localSheetId="21">'20'!$A$1:$R$8</definedName>
    <definedName name="_xlnm.Print_Area" localSheetId="22">'21'!$A$1:$P$84</definedName>
    <definedName name="_xlnm.Print_Area" localSheetId="23">'22'!$A$1:$R$8</definedName>
    <definedName name="_xlnm.Print_Area" localSheetId="24">'23'!$A$1:$P$96</definedName>
    <definedName name="_xlnm.Print_Area" localSheetId="25">'24'!$A$1:$R$8</definedName>
    <definedName name="_xlnm.Print_Area" localSheetId="26">'25'!$A$1:$P$95</definedName>
    <definedName name="_xlnm.Print_Area" localSheetId="4">'3'!$A$1:$BF$68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7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'11'!$A$1:$AG$92</definedName>
    <definedName name="Z_D2454DF7_9151_402B_B9E4_208D72282370_.wvu.PrintArea" localSheetId="14" hidden="1">'13'!$A$1:$AG$92</definedName>
    <definedName name="Z_D2454DF7_9151_402B_B9E4_208D72282370_.wvu.PrintArea" localSheetId="16" hidden="1">'15'!$A$1:$AG$92</definedName>
    <definedName name="Z_D2454DF7_9151_402B_B9E4_208D72282370_.wvu.PrintArea" localSheetId="18" hidden="1">'17'!$A$1:$AG$92</definedName>
    <definedName name="Z_D2454DF7_9151_402B_B9E4_208D72282370_.wvu.PrintArea" localSheetId="20" hidden="1">'19'!$A$1:$AG$92</definedName>
    <definedName name="Z_D2454DF7_9151_402B_B9E4_208D72282370_.wvu.PrintArea" localSheetId="21" hidden="1">'20'!$A$1:$R$8</definedName>
    <definedName name="Z_D2454DF7_9151_402B_B9E4_208D72282370_.wvu.PrintArea" localSheetId="22" hidden="1">'21'!$A$1:$P$84</definedName>
    <definedName name="Z_D2454DF7_9151_402B_B9E4_208D72282370_.wvu.PrintArea" localSheetId="23" hidden="1">'22'!$A$1:$R$8</definedName>
    <definedName name="Z_D2454DF7_9151_402B_B9E4_208D72282370_.wvu.PrintArea" localSheetId="24" hidden="1">'23'!$A$1:$P$96</definedName>
    <definedName name="Z_D2454DF7_9151_402B_B9E4_208D72282370_.wvu.PrintArea" localSheetId="25" hidden="1">'24'!$A$1:$R$8</definedName>
    <definedName name="Z_D2454DF7_9151_402B_B9E4_208D72282370_.wvu.PrintArea" localSheetId="26" hidden="1">'25'!$A$1:$P$95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87" l="1"/>
  <c r="T32" i="87"/>
  <c r="T31" i="87"/>
  <c r="T29" i="87"/>
  <c r="T22" i="87"/>
  <c r="T20" i="87"/>
  <c r="T18" i="87"/>
  <c r="T21" i="87"/>
  <c r="T10" i="87"/>
  <c r="T11" i="87"/>
  <c r="T9" i="87"/>
  <c r="T7" i="87"/>
  <c r="S52" i="92"/>
  <c r="S51" i="92"/>
  <c r="H21" i="87"/>
  <c r="I21" i="87"/>
  <c r="BC29" i="92"/>
  <c r="BC30" i="92"/>
  <c r="BC31" i="92"/>
  <c r="BC32" i="92"/>
  <c r="BC33" i="92"/>
  <c r="BC34" i="92"/>
  <c r="BC35" i="92"/>
  <c r="BC36" i="92"/>
  <c r="BC37" i="92"/>
  <c r="BC38" i="92"/>
  <c r="BC39" i="92"/>
  <c r="BC40" i="92"/>
  <c r="BC41" i="92"/>
  <c r="BC42" i="92"/>
  <c r="BC43" i="92"/>
  <c r="BC44" i="92"/>
  <c r="BC45" i="92"/>
  <c r="AJ42" i="92"/>
  <c r="AJ43" i="92"/>
  <c r="AJ44" i="92"/>
  <c r="AJ45" i="92"/>
  <c r="P42" i="92"/>
  <c r="P43" i="92"/>
  <c r="P44" i="92"/>
  <c r="P45" i="92"/>
  <c r="P64" i="92"/>
  <c r="P65" i="92"/>
  <c r="P66" i="92"/>
  <c r="P67" i="92"/>
  <c r="BC51" i="92"/>
  <c r="BD51" i="92"/>
  <c r="BC52" i="92"/>
  <c r="BD52" i="92"/>
  <c r="BC53" i="92"/>
  <c r="BD53" i="92"/>
  <c r="BC54" i="92"/>
  <c r="BD54" i="92"/>
  <c r="BC55" i="92"/>
  <c r="BD55" i="92"/>
  <c r="BC56" i="92"/>
  <c r="BD56" i="92"/>
  <c r="BC57" i="92"/>
  <c r="BD57" i="92"/>
  <c r="BC58" i="92"/>
  <c r="BD58" i="92"/>
  <c r="BC59" i="92"/>
  <c r="BD59" i="92"/>
  <c r="BC60" i="92"/>
  <c r="BD60" i="92"/>
  <c r="BC61" i="92"/>
  <c r="BD61" i="92"/>
  <c r="BC62" i="92"/>
  <c r="BD62" i="92"/>
  <c r="AJ64" i="92"/>
  <c r="BC64" i="92" s="1"/>
  <c r="AK64" i="92"/>
  <c r="BD64" i="92" s="1"/>
  <c r="AJ65" i="92"/>
  <c r="AK65" i="92"/>
  <c r="BD65" i="92" s="1"/>
  <c r="AJ66" i="92"/>
  <c r="BC66" i="92" s="1"/>
  <c r="AK66" i="92"/>
  <c r="BD66" i="92" s="1"/>
  <c r="AJ67" i="92"/>
  <c r="AK67" i="92"/>
  <c r="BD67" i="92" s="1"/>
  <c r="P20" i="92"/>
  <c r="P21" i="92"/>
  <c r="P22" i="92"/>
  <c r="P23" i="92"/>
  <c r="AJ20" i="92"/>
  <c r="AJ21" i="92"/>
  <c r="BC21" i="92" s="1"/>
  <c r="AJ22" i="92"/>
  <c r="AJ23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AK41" i="92"/>
  <c r="AL41" i="92"/>
  <c r="V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R41" i="92"/>
  <c r="B41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AK19" i="92"/>
  <c r="AL19" i="92"/>
  <c r="V19" i="92"/>
  <c r="BC7" i="92"/>
  <c r="BD7" i="92"/>
  <c r="BE7" i="92"/>
  <c r="BC8" i="92"/>
  <c r="BD8" i="92"/>
  <c r="BE8" i="92"/>
  <c r="BC9" i="92"/>
  <c r="BD9" i="92"/>
  <c r="BC10" i="92"/>
  <c r="BD10" i="92"/>
  <c r="BC11" i="92"/>
  <c r="BD11" i="92"/>
  <c r="BC12" i="92"/>
  <c r="BD12" i="92"/>
  <c r="BC13" i="92"/>
  <c r="BD13" i="92"/>
  <c r="BC14" i="92"/>
  <c r="BD14" i="92"/>
  <c r="BC15" i="92"/>
  <c r="BD15" i="92"/>
  <c r="BC16" i="92"/>
  <c r="BD16" i="92"/>
  <c r="BC17" i="92"/>
  <c r="BD17" i="92"/>
  <c r="BC18" i="92"/>
  <c r="BD18" i="92"/>
  <c r="BC20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BC19" i="92" s="1"/>
  <c r="Q19" i="92"/>
  <c r="BD19" i="92" s="1"/>
  <c r="R19" i="92"/>
  <c r="B19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BC63" i="92" s="1"/>
  <c r="AK63" i="92"/>
  <c r="BD63" i="92" s="1"/>
  <c r="AL63" i="92"/>
  <c r="V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R63" i="92"/>
  <c r="B63" i="92"/>
  <c r="BE29" i="91"/>
  <c r="BE30" i="91"/>
  <c r="BE39" i="91"/>
  <c r="BE40" i="91"/>
  <c r="BE41" i="91"/>
  <c r="BE45" i="91"/>
  <c r="BC29" i="91"/>
  <c r="BD29" i="91"/>
  <c r="BC30" i="91"/>
  <c r="BD30" i="91"/>
  <c r="BC31" i="91"/>
  <c r="BD31" i="91"/>
  <c r="BC32" i="91"/>
  <c r="BD32" i="91"/>
  <c r="BC33" i="91"/>
  <c r="BD33" i="91"/>
  <c r="BC34" i="91"/>
  <c r="BD34" i="91"/>
  <c r="BC35" i="91"/>
  <c r="BD35" i="91"/>
  <c r="BC36" i="91"/>
  <c r="BD36" i="91"/>
  <c r="BC37" i="91"/>
  <c r="BD37" i="91"/>
  <c r="BC38" i="91"/>
  <c r="BD38" i="91"/>
  <c r="BC39" i="91"/>
  <c r="BD39" i="91"/>
  <c r="BC40" i="91"/>
  <c r="BD40" i="91"/>
  <c r="BC41" i="91"/>
  <c r="BD41" i="91"/>
  <c r="BC42" i="91"/>
  <c r="BD42" i="91"/>
  <c r="BC43" i="91"/>
  <c r="BD43" i="91"/>
  <c r="BC44" i="91"/>
  <c r="BD44" i="91"/>
  <c r="BC45" i="91"/>
  <c r="BD45" i="91"/>
  <c r="AJ42" i="91"/>
  <c r="AJ43" i="91"/>
  <c r="AJ44" i="91"/>
  <c r="AJ45" i="91"/>
  <c r="P42" i="91"/>
  <c r="P43" i="91"/>
  <c r="P44" i="91"/>
  <c r="P45" i="91"/>
  <c r="AJ20" i="91"/>
  <c r="AJ21" i="91"/>
  <c r="AJ22" i="91"/>
  <c r="AJ23" i="91"/>
  <c r="P20" i="91"/>
  <c r="P21" i="91"/>
  <c r="P22" i="91"/>
  <c r="P23" i="91"/>
  <c r="BC51" i="91"/>
  <c r="BD51" i="91"/>
  <c r="BC52" i="91"/>
  <c r="BD52" i="91"/>
  <c r="BC53" i="91"/>
  <c r="BD53" i="91"/>
  <c r="BC54" i="91"/>
  <c r="BD54" i="91"/>
  <c r="BC55" i="91"/>
  <c r="BD55" i="91"/>
  <c r="BC56" i="91"/>
  <c r="BD56" i="91"/>
  <c r="BC57" i="91"/>
  <c r="BD57" i="91"/>
  <c r="BC58" i="91"/>
  <c r="BD58" i="91"/>
  <c r="BC59" i="91"/>
  <c r="BD59" i="91"/>
  <c r="BC60" i="91"/>
  <c r="BD60" i="91"/>
  <c r="BC61" i="91"/>
  <c r="BD61" i="91"/>
  <c r="BC62" i="91"/>
  <c r="BD62" i="91"/>
  <c r="AJ64" i="91"/>
  <c r="AJ65" i="91"/>
  <c r="AJ66" i="91"/>
  <c r="AJ67" i="91"/>
  <c r="P64" i="91"/>
  <c r="P65" i="91"/>
  <c r="P66" i="91"/>
  <c r="BC66" i="91" s="1"/>
  <c r="P67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AK63" i="91"/>
  <c r="BD63" i="91" s="1"/>
  <c r="AL63" i="91"/>
  <c r="V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R63" i="91"/>
  <c r="B63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AK41" i="91"/>
  <c r="AL41" i="91"/>
  <c r="V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R41" i="91"/>
  <c r="B41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AK19" i="91"/>
  <c r="AL19" i="91"/>
  <c r="V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R19" i="91"/>
  <c r="B19" i="91"/>
  <c r="L14" i="70"/>
  <c r="N28" i="66"/>
  <c r="B83" i="66"/>
  <c r="C83" i="66"/>
  <c r="O58" i="101"/>
  <c r="P58" i="101"/>
  <c r="AO90" i="99"/>
  <c r="AP90" i="99"/>
  <c r="AQ90" i="99"/>
  <c r="AO93" i="94"/>
  <c r="AP93" i="94"/>
  <c r="AQ93" i="94"/>
  <c r="AE93" i="94"/>
  <c r="AF93" i="94"/>
  <c r="AG93" i="94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E36" i="96"/>
  <c r="F36" i="96"/>
  <c r="G36" i="96"/>
  <c r="H36" i="96"/>
  <c r="I36" i="96"/>
  <c r="O85" i="70"/>
  <c r="L86" i="70"/>
  <c r="N86" i="70"/>
  <c r="P86" i="70" s="1"/>
  <c r="O86" i="70"/>
  <c r="O87" i="70"/>
  <c r="O88" i="70"/>
  <c r="O89" i="70"/>
  <c r="L90" i="70"/>
  <c r="N90" i="70"/>
  <c r="L91" i="70"/>
  <c r="N91" i="70"/>
  <c r="L92" i="70"/>
  <c r="N92" i="70"/>
  <c r="L93" i="70"/>
  <c r="N93" i="70"/>
  <c r="F86" i="70"/>
  <c r="F90" i="70"/>
  <c r="F91" i="70"/>
  <c r="F92" i="70"/>
  <c r="F93" i="70"/>
  <c r="E67" i="101"/>
  <c r="K67" i="101" s="1"/>
  <c r="U67" i="101" s="1"/>
  <c r="AA67" i="101" s="1"/>
  <c r="AL67" i="101" s="1"/>
  <c r="AE59" i="101"/>
  <c r="AF59" i="101"/>
  <c r="AG59" i="101"/>
  <c r="AI59" i="101"/>
  <c r="AJ59" i="101"/>
  <c r="AK59" i="101"/>
  <c r="AL59" i="101"/>
  <c r="AM59" i="101"/>
  <c r="AP59" i="101" s="1"/>
  <c r="AN59" i="101"/>
  <c r="AQ59" i="101"/>
  <c r="U38" i="101"/>
  <c r="AA38" i="101" s="1"/>
  <c r="AL38" i="101" s="1"/>
  <c r="N59" i="101"/>
  <c r="K38" i="101"/>
  <c r="H38" i="101"/>
  <c r="R38" i="101" s="1"/>
  <c r="X38" i="101" s="1"/>
  <c r="AI38" i="101" s="1"/>
  <c r="E38" i="101"/>
  <c r="B38" i="101"/>
  <c r="B67" i="101" s="1"/>
  <c r="H67" i="101" s="1"/>
  <c r="R67" i="101" s="1"/>
  <c r="X67" i="101" s="1"/>
  <c r="AI67" i="101" s="1"/>
  <c r="U5" i="101"/>
  <c r="AA5" i="101" s="1"/>
  <c r="AL5" i="101" s="1"/>
  <c r="R5" i="101"/>
  <c r="X5" i="101" s="1"/>
  <c r="AI5" i="101" s="1"/>
  <c r="K5" i="101"/>
  <c r="H5" i="101"/>
  <c r="H44" i="100"/>
  <c r="E44" i="100"/>
  <c r="O25" i="100"/>
  <c r="E24" i="100"/>
  <c r="E43" i="100" s="1"/>
  <c r="H25" i="100"/>
  <c r="E25" i="100"/>
  <c r="O6" i="100"/>
  <c r="L6" i="100"/>
  <c r="AL90" i="99"/>
  <c r="E38" i="99"/>
  <c r="E67" i="99" s="1"/>
  <c r="K67" i="99" s="1"/>
  <c r="U67" i="99" s="1"/>
  <c r="AA67" i="99" s="1"/>
  <c r="AL67" i="99" s="1"/>
  <c r="B38" i="99"/>
  <c r="B67" i="99" s="1"/>
  <c r="H67" i="99" s="1"/>
  <c r="R67" i="99" s="1"/>
  <c r="X67" i="99" s="1"/>
  <c r="AI67" i="99" s="1"/>
  <c r="K5" i="99"/>
  <c r="U5" i="99" s="1"/>
  <c r="AA5" i="99" s="1"/>
  <c r="AL5" i="99" s="1"/>
  <c r="H5" i="99"/>
  <c r="R5" i="99" s="1"/>
  <c r="X5" i="99" s="1"/>
  <c r="AI5" i="99" s="1"/>
  <c r="H44" i="98"/>
  <c r="E44" i="98"/>
  <c r="O25" i="98"/>
  <c r="H25" i="98"/>
  <c r="E25" i="98"/>
  <c r="E24" i="98"/>
  <c r="E43" i="98" s="1"/>
  <c r="O6" i="98"/>
  <c r="E67" i="97"/>
  <c r="K67" i="97" s="1"/>
  <c r="U67" i="97" s="1"/>
  <c r="AA67" i="97" s="1"/>
  <c r="AL67" i="97" s="1"/>
  <c r="K38" i="97"/>
  <c r="U38" i="97" s="1"/>
  <c r="AA38" i="97" s="1"/>
  <c r="AL38" i="97" s="1"/>
  <c r="E38" i="97"/>
  <c r="B38" i="97"/>
  <c r="B67" i="97" s="1"/>
  <c r="H67" i="97" s="1"/>
  <c r="R67" i="97" s="1"/>
  <c r="X67" i="97" s="1"/>
  <c r="AI67" i="97" s="1"/>
  <c r="U5" i="97"/>
  <c r="AA5" i="97" s="1"/>
  <c r="AL5" i="97" s="1"/>
  <c r="K5" i="97"/>
  <c r="H5" i="97"/>
  <c r="R5" i="97" s="1"/>
  <c r="X5" i="97" s="1"/>
  <c r="AI5" i="97" s="1"/>
  <c r="H44" i="96"/>
  <c r="E44" i="96"/>
  <c r="E43" i="96"/>
  <c r="O25" i="96"/>
  <c r="E24" i="96"/>
  <c r="H25" i="96"/>
  <c r="E25" i="96"/>
  <c r="O6" i="96"/>
  <c r="K67" i="94"/>
  <c r="U67" i="94" s="1"/>
  <c r="AA67" i="94" s="1"/>
  <c r="AL67" i="94" s="1"/>
  <c r="H67" i="94"/>
  <c r="R67" i="94" s="1"/>
  <c r="X67" i="94" s="1"/>
  <c r="AI67" i="94" s="1"/>
  <c r="E67" i="94"/>
  <c r="B67" i="94"/>
  <c r="K38" i="94"/>
  <c r="U38" i="94" s="1"/>
  <c r="AA38" i="94" s="1"/>
  <c r="AL38" i="94" s="1"/>
  <c r="H38" i="94"/>
  <c r="R38" i="94" s="1"/>
  <c r="X38" i="94" s="1"/>
  <c r="E38" i="94"/>
  <c r="B38" i="94"/>
  <c r="U5" i="94"/>
  <c r="AA5" i="94" s="1"/>
  <c r="AL5" i="94" s="1"/>
  <c r="R5" i="94"/>
  <c r="X5" i="94" s="1"/>
  <c r="AI5" i="94" s="1"/>
  <c r="K5" i="94"/>
  <c r="H5" i="94"/>
  <c r="H44" i="95"/>
  <c r="E44" i="95"/>
  <c r="E43" i="95"/>
  <c r="O25" i="95"/>
  <c r="H25" i="95"/>
  <c r="E25" i="95"/>
  <c r="E24" i="95"/>
  <c r="O6" i="95"/>
  <c r="R37" i="36"/>
  <c r="E38" i="36"/>
  <c r="K38" i="36" s="1"/>
  <c r="U38" i="36" s="1"/>
  <c r="AA38" i="36" s="1"/>
  <c r="AL38" i="36" s="1"/>
  <c r="B38" i="36"/>
  <c r="H38" i="36" s="1"/>
  <c r="R38" i="36" s="1"/>
  <c r="X38" i="36" s="1"/>
  <c r="AI38" i="36" s="1"/>
  <c r="R5" i="36"/>
  <c r="K5" i="36"/>
  <c r="U5" i="36" s="1"/>
  <c r="AA5" i="36" s="1"/>
  <c r="AL5" i="36" s="1"/>
  <c r="H5" i="36"/>
  <c r="H44" i="71"/>
  <c r="E44" i="71"/>
  <c r="E43" i="71"/>
  <c r="O25" i="71"/>
  <c r="L25" i="71"/>
  <c r="E24" i="71"/>
  <c r="H25" i="71"/>
  <c r="E25" i="71"/>
  <c r="O6" i="71"/>
  <c r="L6" i="71"/>
  <c r="Q15" i="100"/>
  <c r="Q14" i="100"/>
  <c r="Q13" i="100"/>
  <c r="N14" i="100"/>
  <c r="N15" i="100"/>
  <c r="N13" i="100"/>
  <c r="N14" i="98"/>
  <c r="N15" i="98"/>
  <c r="N13" i="98"/>
  <c r="AI72" i="97"/>
  <c r="AO72" i="97" s="1"/>
  <c r="AJ72" i="97"/>
  <c r="AK72" i="97"/>
  <c r="AL72" i="97"/>
  <c r="AM72" i="97"/>
  <c r="AN72" i="97"/>
  <c r="AI73" i="97"/>
  <c r="AJ73" i="97"/>
  <c r="AK73" i="97"/>
  <c r="AL73" i="97"/>
  <c r="AM73" i="97"/>
  <c r="AN73" i="97"/>
  <c r="AI74" i="97"/>
  <c r="AJ74" i="97"/>
  <c r="AK74" i="97"/>
  <c r="AL74" i="97"/>
  <c r="AM74" i="97"/>
  <c r="AN74" i="97"/>
  <c r="AE72" i="97"/>
  <c r="AF72" i="97"/>
  <c r="AG72" i="97"/>
  <c r="AE73" i="97"/>
  <c r="AF73" i="97"/>
  <c r="AG73" i="97"/>
  <c r="AE74" i="97"/>
  <c r="AF74" i="97"/>
  <c r="AG74" i="97"/>
  <c r="Q34" i="96"/>
  <c r="Q33" i="96"/>
  <c r="Q32" i="96"/>
  <c r="S29" i="96"/>
  <c r="N33" i="96"/>
  <c r="N34" i="96"/>
  <c r="N32" i="96"/>
  <c r="N14" i="95"/>
  <c r="N15" i="95"/>
  <c r="N13" i="95"/>
  <c r="BC67" i="92" l="1"/>
  <c r="BC65" i="92"/>
  <c r="BE19" i="92"/>
  <c r="BC23" i="92"/>
  <c r="BC22" i="92"/>
  <c r="BC63" i="91"/>
  <c r="BC65" i="91"/>
  <c r="BC64" i="91"/>
  <c r="BC67" i="91"/>
  <c r="AO59" i="101"/>
  <c r="H38" i="99"/>
  <c r="R38" i="99" s="1"/>
  <c r="X38" i="99" s="1"/>
  <c r="AI38" i="99" s="1"/>
  <c r="K38" i="99"/>
  <c r="U38" i="99" s="1"/>
  <c r="AA38" i="99" s="1"/>
  <c r="AL38" i="99" s="1"/>
  <c r="AQ72" i="97"/>
  <c r="H38" i="97"/>
  <c r="R38" i="97" s="1"/>
  <c r="X38" i="97" s="1"/>
  <c r="AI38" i="97" s="1"/>
  <c r="AP73" i="97"/>
  <c r="AO73" i="97"/>
  <c r="AO74" i="97"/>
  <c r="AQ74" i="97"/>
  <c r="AP74" i="97"/>
  <c r="AQ73" i="97"/>
  <c r="AP72" i="97"/>
  <c r="AI72" i="36"/>
  <c r="AJ72" i="36"/>
  <c r="AK72" i="36"/>
  <c r="AL72" i="36"/>
  <c r="AM72" i="36"/>
  <c r="AN72" i="36"/>
  <c r="AI73" i="36"/>
  <c r="AJ73" i="36"/>
  <c r="AK73" i="36"/>
  <c r="AL73" i="36"/>
  <c r="AM73" i="36"/>
  <c r="AN73" i="36"/>
  <c r="AE72" i="36"/>
  <c r="AF72" i="36"/>
  <c r="AG72" i="36"/>
  <c r="AE73" i="36"/>
  <c r="AF73" i="36"/>
  <c r="AG73" i="36"/>
  <c r="N14" i="71"/>
  <c r="N15" i="71"/>
  <c r="N13" i="71"/>
  <c r="Q14" i="71"/>
  <c r="Q15" i="71"/>
  <c r="Q13" i="71"/>
  <c r="W20" i="87"/>
  <c r="AQ73" i="36" l="1"/>
  <c r="AO72" i="36"/>
  <c r="AQ72" i="36"/>
  <c r="AO73" i="36"/>
  <c r="AP73" i="36"/>
  <c r="AP72" i="36"/>
  <c r="AL45" i="91"/>
  <c r="AE72" i="101"/>
  <c r="AF72" i="101"/>
  <c r="AG72" i="101"/>
  <c r="AI72" i="101"/>
  <c r="AJ72" i="101"/>
  <c r="AK72" i="101"/>
  <c r="AL72" i="101"/>
  <c r="AM72" i="101"/>
  <c r="AN72" i="101"/>
  <c r="AQ72" i="101" s="1"/>
  <c r="AE73" i="101"/>
  <c r="AF73" i="101"/>
  <c r="AG73" i="101"/>
  <c r="AI73" i="101"/>
  <c r="AJ73" i="101"/>
  <c r="AK73" i="101"/>
  <c r="AQ73" i="101" s="1"/>
  <c r="AL73" i="101"/>
  <c r="AM73" i="101"/>
  <c r="AN73" i="101"/>
  <c r="AE72" i="99"/>
  <c r="AF72" i="99"/>
  <c r="AG72" i="99"/>
  <c r="AI72" i="99"/>
  <c r="AJ72" i="99"/>
  <c r="AK72" i="99"/>
  <c r="AL72" i="99"/>
  <c r="AM72" i="99"/>
  <c r="AN72" i="99"/>
  <c r="AE73" i="99"/>
  <c r="AF73" i="99"/>
  <c r="AG73" i="99"/>
  <c r="AI73" i="99"/>
  <c r="AJ73" i="99"/>
  <c r="AK73" i="99"/>
  <c r="AL73" i="99"/>
  <c r="AM73" i="99"/>
  <c r="AN73" i="99"/>
  <c r="AQ73" i="99" s="1"/>
  <c r="AE74" i="99"/>
  <c r="AF74" i="99"/>
  <c r="AG74" i="99"/>
  <c r="AI74" i="99"/>
  <c r="AJ74" i="99"/>
  <c r="AK74" i="99"/>
  <c r="AL74" i="99"/>
  <c r="AM74" i="99"/>
  <c r="AN74" i="99"/>
  <c r="AI72" i="94"/>
  <c r="AJ72" i="94"/>
  <c r="AK72" i="94"/>
  <c r="AL72" i="94"/>
  <c r="AM72" i="94"/>
  <c r="AN72" i="94"/>
  <c r="AQ72" i="94" s="1"/>
  <c r="AI73" i="94"/>
  <c r="AJ73" i="94"/>
  <c r="AK73" i="94"/>
  <c r="AL73" i="94"/>
  <c r="AO73" i="94" s="1"/>
  <c r="AM73" i="94"/>
  <c r="AN73" i="94"/>
  <c r="AI74" i="94"/>
  <c r="AJ74" i="94"/>
  <c r="AK74" i="94"/>
  <c r="AL74" i="94"/>
  <c r="AM74" i="94"/>
  <c r="AN74" i="94"/>
  <c r="AE72" i="94"/>
  <c r="AF72" i="94"/>
  <c r="AG72" i="94"/>
  <c r="AE73" i="94"/>
  <c r="AF73" i="94"/>
  <c r="AG73" i="94"/>
  <c r="AE74" i="94"/>
  <c r="AF74" i="94"/>
  <c r="AG74" i="94"/>
  <c r="X69" i="36"/>
  <c r="X70" i="36"/>
  <c r="X71" i="36"/>
  <c r="X72" i="36"/>
  <c r="X73" i="36"/>
  <c r="X74" i="36"/>
  <c r="X75" i="36"/>
  <c r="X76" i="36"/>
  <c r="X77" i="36"/>
  <c r="X78" i="36"/>
  <c r="X79" i="36"/>
  <c r="X80" i="36"/>
  <c r="X81" i="36"/>
  <c r="X82" i="36"/>
  <c r="X83" i="36"/>
  <c r="X84" i="36"/>
  <c r="X85" i="36"/>
  <c r="X86" i="36"/>
  <c r="X87" i="36"/>
  <c r="X88" i="36"/>
  <c r="X89" i="36"/>
  <c r="X90" i="36"/>
  <c r="X91" i="36"/>
  <c r="X92" i="36"/>
  <c r="X93" i="36"/>
  <c r="X94" i="36"/>
  <c r="X95" i="36"/>
  <c r="N93" i="86"/>
  <c r="O93" i="86"/>
  <c r="P93" i="86" s="1"/>
  <c r="N94" i="86"/>
  <c r="O94" i="86"/>
  <c r="L93" i="86"/>
  <c r="F93" i="86"/>
  <c r="D33" i="93"/>
  <c r="C33" i="93"/>
  <c r="AN97" i="101"/>
  <c r="AM97" i="101"/>
  <c r="AL97" i="101"/>
  <c r="AK97" i="101"/>
  <c r="AJ97" i="101"/>
  <c r="AI97" i="101"/>
  <c r="AG97" i="101"/>
  <c r="AF97" i="101"/>
  <c r="AE97" i="101"/>
  <c r="P97" i="101"/>
  <c r="O97" i="101"/>
  <c r="N97" i="101"/>
  <c r="W96" i="101"/>
  <c r="AC96" i="101" s="1"/>
  <c r="V96" i="101"/>
  <c r="U96" i="101"/>
  <c r="T96" i="101"/>
  <c r="S96" i="101"/>
  <c r="Y96" i="101" s="1"/>
  <c r="R96" i="101"/>
  <c r="G96" i="101"/>
  <c r="F96" i="101"/>
  <c r="E96" i="101"/>
  <c r="D96" i="101"/>
  <c r="J96" i="101" s="1"/>
  <c r="C96" i="101"/>
  <c r="B96" i="101"/>
  <c r="H96" i="101" s="1"/>
  <c r="AN95" i="101"/>
  <c r="AM95" i="101"/>
  <c r="AK95" i="101"/>
  <c r="AJ95" i="101"/>
  <c r="AG95" i="101"/>
  <c r="AF95" i="101"/>
  <c r="AC95" i="101"/>
  <c r="AB95" i="101"/>
  <c r="AA95" i="101"/>
  <c r="Z95" i="101"/>
  <c r="Y95" i="101"/>
  <c r="X95" i="101"/>
  <c r="P95" i="101"/>
  <c r="O95" i="101"/>
  <c r="N95" i="101"/>
  <c r="M95" i="101"/>
  <c r="L95" i="101"/>
  <c r="K95" i="101"/>
  <c r="J95" i="101"/>
  <c r="I95" i="101"/>
  <c r="H95" i="101"/>
  <c r="AN94" i="101"/>
  <c r="AM94" i="101"/>
  <c r="AL94" i="101"/>
  <c r="AK94" i="101"/>
  <c r="AJ94" i="101"/>
  <c r="AI94" i="101"/>
  <c r="AG94" i="101"/>
  <c r="AF94" i="101"/>
  <c r="AE94" i="101"/>
  <c r="AC94" i="101"/>
  <c r="AB94" i="101"/>
  <c r="AA94" i="101"/>
  <c r="Z94" i="101"/>
  <c r="Y94" i="101"/>
  <c r="X94" i="101"/>
  <c r="P94" i="101"/>
  <c r="O94" i="101"/>
  <c r="N94" i="101"/>
  <c r="M94" i="101"/>
  <c r="L94" i="101"/>
  <c r="K94" i="101"/>
  <c r="J94" i="101"/>
  <c r="I94" i="101"/>
  <c r="H94" i="101"/>
  <c r="AN93" i="101"/>
  <c r="AM93" i="101"/>
  <c r="AL93" i="101"/>
  <c r="AK93" i="101"/>
  <c r="AJ93" i="101"/>
  <c r="AI93" i="101"/>
  <c r="AG93" i="101"/>
  <c r="AF93" i="101"/>
  <c r="AE93" i="101"/>
  <c r="AC93" i="101"/>
  <c r="AB93" i="101"/>
  <c r="AA93" i="101"/>
  <c r="Z93" i="101"/>
  <c r="Y93" i="101"/>
  <c r="X93" i="101"/>
  <c r="P93" i="101"/>
  <c r="O93" i="101"/>
  <c r="N93" i="101"/>
  <c r="M93" i="101"/>
  <c r="L93" i="101"/>
  <c r="K93" i="101"/>
  <c r="J93" i="101"/>
  <c r="I93" i="101"/>
  <c r="H93" i="101"/>
  <c r="AN92" i="101"/>
  <c r="AM92" i="101"/>
  <c r="AK92" i="101"/>
  <c r="AJ92" i="101"/>
  <c r="AG92" i="101"/>
  <c r="AF92" i="101"/>
  <c r="AC92" i="101"/>
  <c r="AB92" i="101"/>
  <c r="AA92" i="101"/>
  <c r="Z92" i="101"/>
  <c r="Y92" i="101"/>
  <c r="X92" i="101"/>
  <c r="P92" i="101"/>
  <c r="O92" i="101"/>
  <c r="M92" i="101"/>
  <c r="L92" i="101"/>
  <c r="K92" i="101"/>
  <c r="J92" i="101"/>
  <c r="I92" i="101"/>
  <c r="H92" i="101"/>
  <c r="AN91" i="101"/>
  <c r="AM91" i="101"/>
  <c r="AL91" i="101"/>
  <c r="AK91" i="101"/>
  <c r="AJ91" i="101"/>
  <c r="AI91" i="101"/>
  <c r="AG91" i="101"/>
  <c r="AF91" i="101"/>
  <c r="AE91" i="101"/>
  <c r="AC91" i="101"/>
  <c r="AB91" i="101"/>
  <c r="AA91" i="101"/>
  <c r="Z91" i="101"/>
  <c r="Y91" i="101"/>
  <c r="X91" i="101"/>
  <c r="P91" i="101"/>
  <c r="O91" i="101"/>
  <c r="N91" i="101"/>
  <c r="M91" i="101"/>
  <c r="L91" i="101"/>
  <c r="K91" i="101"/>
  <c r="J91" i="101"/>
  <c r="I91" i="101"/>
  <c r="H91" i="101"/>
  <c r="AN90" i="101"/>
  <c r="AM90" i="101"/>
  <c r="AK90" i="101"/>
  <c r="AJ90" i="101"/>
  <c r="AG90" i="101"/>
  <c r="AF90" i="101"/>
  <c r="AC90" i="101"/>
  <c r="AB90" i="101"/>
  <c r="AA90" i="101"/>
  <c r="Z90" i="101"/>
  <c r="Y90" i="101"/>
  <c r="X90" i="101"/>
  <c r="P90" i="101"/>
  <c r="O90" i="101"/>
  <c r="M90" i="101"/>
  <c r="L90" i="101"/>
  <c r="K90" i="101"/>
  <c r="J90" i="101"/>
  <c r="I90" i="101"/>
  <c r="H90" i="101"/>
  <c r="AN89" i="101"/>
  <c r="AM89" i="101"/>
  <c r="AL89" i="101"/>
  <c r="AK89" i="101"/>
  <c r="AJ89" i="101"/>
  <c r="AG89" i="101"/>
  <c r="AF89" i="101"/>
  <c r="AC89" i="101"/>
  <c r="AB89" i="101"/>
  <c r="AA89" i="101"/>
  <c r="Z89" i="101"/>
  <c r="Y89" i="101"/>
  <c r="X89" i="101"/>
  <c r="P89" i="101"/>
  <c r="O89" i="101"/>
  <c r="M89" i="101"/>
  <c r="L89" i="101"/>
  <c r="K89" i="101"/>
  <c r="J89" i="101"/>
  <c r="I89" i="101"/>
  <c r="H89" i="101"/>
  <c r="AN88" i="101"/>
  <c r="AM88" i="101"/>
  <c r="AL88" i="101"/>
  <c r="AK88" i="101"/>
  <c r="AJ88" i="101"/>
  <c r="AI88" i="101"/>
  <c r="AG88" i="101"/>
  <c r="AF88" i="101"/>
  <c r="AE88" i="101"/>
  <c r="AC88" i="101"/>
  <c r="AB88" i="101"/>
  <c r="AA88" i="101"/>
  <c r="Z88" i="101"/>
  <c r="Y88" i="101"/>
  <c r="X88" i="101"/>
  <c r="P88" i="101"/>
  <c r="O88" i="101"/>
  <c r="N88" i="101"/>
  <c r="M88" i="101"/>
  <c r="L88" i="101"/>
  <c r="K88" i="101"/>
  <c r="J88" i="101"/>
  <c r="I88" i="101"/>
  <c r="H88" i="101"/>
  <c r="AN87" i="101"/>
  <c r="AM87" i="101"/>
  <c r="AL87" i="101"/>
  <c r="AK87" i="101"/>
  <c r="AJ87" i="101"/>
  <c r="AI87" i="101"/>
  <c r="AG87" i="101"/>
  <c r="AF87" i="101"/>
  <c r="AE87" i="101"/>
  <c r="AC87" i="101"/>
  <c r="AB87" i="101"/>
  <c r="AA87" i="101"/>
  <c r="Z87" i="101"/>
  <c r="Y87" i="101"/>
  <c r="X87" i="101"/>
  <c r="P87" i="101"/>
  <c r="O87" i="101"/>
  <c r="N87" i="101"/>
  <c r="M87" i="101"/>
  <c r="L87" i="101"/>
  <c r="K87" i="101"/>
  <c r="J87" i="101"/>
  <c r="I87" i="101"/>
  <c r="H87" i="101"/>
  <c r="AN86" i="101"/>
  <c r="AM86" i="101"/>
  <c r="AL86" i="101"/>
  <c r="AK86" i="101"/>
  <c r="AJ86" i="101"/>
  <c r="AI86" i="101"/>
  <c r="AG86" i="101"/>
  <c r="AF86" i="101"/>
  <c r="AE86" i="101"/>
  <c r="AC86" i="101"/>
  <c r="AB86" i="101"/>
  <c r="AA86" i="101"/>
  <c r="Z86" i="101"/>
  <c r="Y86" i="101"/>
  <c r="X86" i="101"/>
  <c r="P86" i="101"/>
  <c r="O86" i="101"/>
  <c r="N86" i="101"/>
  <c r="M86" i="101"/>
  <c r="L86" i="101"/>
  <c r="K86" i="101"/>
  <c r="J86" i="101"/>
  <c r="I86" i="101"/>
  <c r="H86" i="101"/>
  <c r="AN85" i="101"/>
  <c r="AM85" i="101"/>
  <c r="AL85" i="101"/>
  <c r="AK85" i="101"/>
  <c r="AJ85" i="101"/>
  <c r="AI85" i="101"/>
  <c r="AG85" i="101"/>
  <c r="AF85" i="101"/>
  <c r="AE85" i="101"/>
  <c r="AC85" i="101"/>
  <c r="AB85" i="101"/>
  <c r="AA85" i="101"/>
  <c r="Z85" i="101"/>
  <c r="Y85" i="101"/>
  <c r="X85" i="101"/>
  <c r="P85" i="101"/>
  <c r="O85" i="101"/>
  <c r="N85" i="101"/>
  <c r="M85" i="101"/>
  <c r="L85" i="101"/>
  <c r="K85" i="101"/>
  <c r="J85" i="101"/>
  <c r="I85" i="101"/>
  <c r="H85" i="101"/>
  <c r="AN84" i="101"/>
  <c r="AM84" i="101"/>
  <c r="AL84" i="101"/>
  <c r="AK84" i="101"/>
  <c r="AJ84" i="101"/>
  <c r="AI84" i="101"/>
  <c r="AG84" i="101"/>
  <c r="AF84" i="101"/>
  <c r="AE84" i="101"/>
  <c r="AC84" i="101"/>
  <c r="AB84" i="101"/>
  <c r="AA84" i="101"/>
  <c r="Z84" i="101"/>
  <c r="Y84" i="101"/>
  <c r="X84" i="101"/>
  <c r="P84" i="101"/>
  <c r="O84" i="101"/>
  <c r="N84" i="101"/>
  <c r="M84" i="101"/>
  <c r="L84" i="101"/>
  <c r="K84" i="101"/>
  <c r="J84" i="101"/>
  <c r="I84" i="101"/>
  <c r="H84" i="101"/>
  <c r="AN83" i="101"/>
  <c r="AM83" i="101"/>
  <c r="AL83" i="101"/>
  <c r="AK83" i="101"/>
  <c r="AJ83" i="101"/>
  <c r="AI83" i="101"/>
  <c r="AG83" i="101"/>
  <c r="AF83" i="101"/>
  <c r="AE83" i="101"/>
  <c r="AC83" i="101"/>
  <c r="AB83" i="101"/>
  <c r="AA83" i="101"/>
  <c r="Z83" i="101"/>
  <c r="Y83" i="101"/>
  <c r="X83" i="101"/>
  <c r="P83" i="101"/>
  <c r="O83" i="101"/>
  <c r="N83" i="101"/>
  <c r="M83" i="101"/>
  <c r="L83" i="101"/>
  <c r="K83" i="101"/>
  <c r="J83" i="101"/>
  <c r="I83" i="101"/>
  <c r="H83" i="101"/>
  <c r="AN82" i="101"/>
  <c r="AM82" i="101"/>
  <c r="AL82" i="101"/>
  <c r="AK82" i="101"/>
  <c r="AJ82" i="101"/>
  <c r="AI82" i="101"/>
  <c r="AG82" i="101"/>
  <c r="AF82" i="101"/>
  <c r="AE82" i="101"/>
  <c r="AC82" i="101"/>
  <c r="AB82" i="101"/>
  <c r="AA82" i="101"/>
  <c r="Z82" i="101"/>
  <c r="Y82" i="101"/>
  <c r="X82" i="101"/>
  <c r="P82" i="101"/>
  <c r="O82" i="101"/>
  <c r="N82" i="101"/>
  <c r="M82" i="101"/>
  <c r="L82" i="101"/>
  <c r="K82" i="101"/>
  <c r="J82" i="101"/>
  <c r="I82" i="101"/>
  <c r="H82" i="101"/>
  <c r="AN81" i="101"/>
  <c r="AM81" i="101"/>
  <c r="AL81" i="101"/>
  <c r="AK81" i="101"/>
  <c r="AJ81" i="101"/>
  <c r="AI81" i="101"/>
  <c r="AG81" i="101"/>
  <c r="AF81" i="101"/>
  <c r="AE81" i="101"/>
  <c r="AC81" i="101"/>
  <c r="AB81" i="101"/>
  <c r="AA81" i="101"/>
  <c r="Z81" i="101"/>
  <c r="Y81" i="101"/>
  <c r="X81" i="101"/>
  <c r="P81" i="101"/>
  <c r="O81" i="101"/>
  <c r="N81" i="101"/>
  <c r="M81" i="101"/>
  <c r="L81" i="101"/>
  <c r="K81" i="101"/>
  <c r="J81" i="101"/>
  <c r="I81" i="101"/>
  <c r="H81" i="101"/>
  <c r="AN80" i="101"/>
  <c r="AM80" i="101"/>
  <c r="AL80" i="101"/>
  <c r="AK80" i="101"/>
  <c r="AJ80" i="101"/>
  <c r="AI80" i="101"/>
  <c r="AO80" i="101" s="1"/>
  <c r="AG80" i="101"/>
  <c r="AF80" i="101"/>
  <c r="AE80" i="101"/>
  <c r="AC80" i="101"/>
  <c r="AB80" i="101"/>
  <c r="AA80" i="101"/>
  <c r="Z80" i="101"/>
  <c r="Y80" i="101"/>
  <c r="X80" i="101"/>
  <c r="P80" i="101"/>
  <c r="O80" i="101"/>
  <c r="N80" i="101"/>
  <c r="M80" i="101"/>
  <c r="L80" i="101"/>
  <c r="K80" i="101"/>
  <c r="J80" i="101"/>
  <c r="I80" i="101"/>
  <c r="H80" i="101"/>
  <c r="AN79" i="101"/>
  <c r="AM79" i="101"/>
  <c r="AL79" i="101"/>
  <c r="AK79" i="101"/>
  <c r="AJ79" i="101"/>
  <c r="AG79" i="101"/>
  <c r="AF79" i="101"/>
  <c r="AC79" i="101"/>
  <c r="AB79" i="101"/>
  <c r="AA79" i="101"/>
  <c r="Z79" i="101"/>
  <c r="Y79" i="101"/>
  <c r="X79" i="101"/>
  <c r="P79" i="101"/>
  <c r="O79" i="101"/>
  <c r="M79" i="101"/>
  <c r="L79" i="101"/>
  <c r="K79" i="101"/>
  <c r="J79" i="101"/>
  <c r="I79" i="101"/>
  <c r="H79" i="101"/>
  <c r="AN78" i="101"/>
  <c r="AM78" i="101"/>
  <c r="AL78" i="101"/>
  <c r="AK78" i="101"/>
  <c r="AJ78" i="101"/>
  <c r="AI78" i="101"/>
  <c r="AG78" i="101"/>
  <c r="AF78" i="101"/>
  <c r="AE78" i="101"/>
  <c r="AC78" i="101"/>
  <c r="AB78" i="101"/>
  <c r="AA78" i="101"/>
  <c r="Z78" i="101"/>
  <c r="Y78" i="101"/>
  <c r="X78" i="101"/>
  <c r="P78" i="101"/>
  <c r="O78" i="101"/>
  <c r="N78" i="101"/>
  <c r="M78" i="101"/>
  <c r="L78" i="101"/>
  <c r="K78" i="101"/>
  <c r="J78" i="101"/>
  <c r="I78" i="101"/>
  <c r="H78" i="101"/>
  <c r="AN77" i="101"/>
  <c r="AM77" i="101"/>
  <c r="AL77" i="101"/>
  <c r="AK77" i="101"/>
  <c r="AJ77" i="101"/>
  <c r="AI77" i="101"/>
  <c r="AG77" i="101"/>
  <c r="AF77" i="101"/>
  <c r="AE77" i="101"/>
  <c r="AC77" i="101"/>
  <c r="AB77" i="101"/>
  <c r="AA77" i="101"/>
  <c r="Z77" i="101"/>
  <c r="Y77" i="101"/>
  <c r="X77" i="101"/>
  <c r="P77" i="101"/>
  <c r="O77" i="101"/>
  <c r="N77" i="101"/>
  <c r="M77" i="101"/>
  <c r="L77" i="101"/>
  <c r="K77" i="101"/>
  <c r="J77" i="101"/>
  <c r="I77" i="101"/>
  <c r="H77" i="101"/>
  <c r="AN76" i="101"/>
  <c r="AM76" i="101"/>
  <c r="AL76" i="101"/>
  <c r="AK76" i="101"/>
  <c r="AJ76" i="101"/>
  <c r="AI76" i="101"/>
  <c r="AG76" i="101"/>
  <c r="AF76" i="101"/>
  <c r="AE76" i="101"/>
  <c r="AC76" i="101"/>
  <c r="AB76" i="101"/>
  <c r="AA76" i="101"/>
  <c r="Z76" i="101"/>
  <c r="Y76" i="101"/>
  <c r="X76" i="101"/>
  <c r="P76" i="101"/>
  <c r="O76" i="101"/>
  <c r="N76" i="101"/>
  <c r="M76" i="101"/>
  <c r="L76" i="101"/>
  <c r="K76" i="101"/>
  <c r="J76" i="101"/>
  <c r="I76" i="101"/>
  <c r="H76" i="101"/>
  <c r="AN75" i="101"/>
  <c r="AM75" i="101"/>
  <c r="AL75" i="101"/>
  <c r="AK75" i="101"/>
  <c r="AJ75" i="101"/>
  <c r="AI75" i="101"/>
  <c r="AG75" i="101"/>
  <c r="AF75" i="101"/>
  <c r="AE75" i="101"/>
  <c r="AC75" i="101"/>
  <c r="AB75" i="101"/>
  <c r="AA75" i="101"/>
  <c r="Z75" i="101"/>
  <c r="Y75" i="101"/>
  <c r="X75" i="101"/>
  <c r="P75" i="101"/>
  <c r="O75" i="101"/>
  <c r="N75" i="101"/>
  <c r="M75" i="101"/>
  <c r="L75" i="101"/>
  <c r="K75" i="101"/>
  <c r="J75" i="101"/>
  <c r="I75" i="101"/>
  <c r="H75" i="101"/>
  <c r="AN74" i="101"/>
  <c r="AM74" i="101"/>
  <c r="AL74" i="101"/>
  <c r="AK74" i="101"/>
  <c r="AJ74" i="101"/>
  <c r="AI74" i="101"/>
  <c r="AG74" i="101"/>
  <c r="AF74" i="101"/>
  <c r="AE74" i="101"/>
  <c r="AC74" i="101"/>
  <c r="AB74" i="101"/>
  <c r="AA74" i="101"/>
  <c r="Z74" i="101"/>
  <c r="Y74" i="101"/>
  <c r="X74" i="101"/>
  <c r="P74" i="101"/>
  <c r="O74" i="101"/>
  <c r="N74" i="101"/>
  <c r="M74" i="101"/>
  <c r="L74" i="101"/>
  <c r="K74" i="101"/>
  <c r="J74" i="101"/>
  <c r="I74" i="101"/>
  <c r="H74" i="101"/>
  <c r="AC73" i="101"/>
  <c r="AB73" i="101"/>
  <c r="AA73" i="101"/>
  <c r="Z73" i="101"/>
  <c r="Y73" i="101"/>
  <c r="X73" i="101"/>
  <c r="P73" i="101"/>
  <c r="O73" i="101"/>
  <c r="N73" i="101"/>
  <c r="M73" i="101"/>
  <c r="L73" i="101"/>
  <c r="K73" i="101"/>
  <c r="J73" i="101"/>
  <c r="I73" i="101"/>
  <c r="H73" i="101"/>
  <c r="AC72" i="101"/>
  <c r="AB72" i="101"/>
  <c r="AA72" i="101"/>
  <c r="Z72" i="101"/>
  <c r="Y72" i="101"/>
  <c r="X72" i="101"/>
  <c r="P72" i="101"/>
  <c r="O72" i="101"/>
  <c r="N72" i="101"/>
  <c r="M72" i="101"/>
  <c r="L72" i="101"/>
  <c r="K72" i="101"/>
  <c r="J72" i="101"/>
  <c r="I72" i="101"/>
  <c r="H72" i="101"/>
  <c r="AN71" i="101"/>
  <c r="AM71" i="101"/>
  <c r="AL71" i="101"/>
  <c r="AK71" i="101"/>
  <c r="AJ71" i="101"/>
  <c r="AI71" i="101"/>
  <c r="AG71" i="101"/>
  <c r="AF71" i="101"/>
  <c r="AE71" i="101"/>
  <c r="AC71" i="101"/>
  <c r="AB71" i="101"/>
  <c r="AA71" i="101"/>
  <c r="Z71" i="101"/>
  <c r="Y71" i="101"/>
  <c r="X71" i="101"/>
  <c r="P71" i="101"/>
  <c r="O71" i="101"/>
  <c r="N71" i="101"/>
  <c r="M71" i="101"/>
  <c r="L71" i="101"/>
  <c r="K71" i="101"/>
  <c r="J71" i="101"/>
  <c r="I71" i="101"/>
  <c r="H71" i="101"/>
  <c r="AN70" i="101"/>
  <c r="AM70" i="101"/>
  <c r="AL70" i="101"/>
  <c r="AK70" i="101"/>
  <c r="AJ70" i="101"/>
  <c r="AI70" i="101"/>
  <c r="AG70" i="101"/>
  <c r="AF70" i="101"/>
  <c r="AE70" i="101"/>
  <c r="AC70" i="101"/>
  <c r="AB70" i="101"/>
  <c r="AA70" i="101"/>
  <c r="Z70" i="101"/>
  <c r="Y70" i="101"/>
  <c r="X70" i="101"/>
  <c r="P70" i="101"/>
  <c r="O70" i="101"/>
  <c r="N70" i="101"/>
  <c r="M70" i="101"/>
  <c r="L70" i="101"/>
  <c r="K70" i="101"/>
  <c r="J70" i="101"/>
  <c r="I70" i="101"/>
  <c r="H70" i="101"/>
  <c r="AN69" i="101"/>
  <c r="AM69" i="101"/>
  <c r="AL69" i="101"/>
  <c r="AK69" i="101"/>
  <c r="AJ69" i="101"/>
  <c r="AI69" i="101"/>
  <c r="AG69" i="101"/>
  <c r="AF69" i="101"/>
  <c r="AE69" i="101"/>
  <c r="AC69" i="101"/>
  <c r="AB69" i="101"/>
  <c r="AA69" i="101"/>
  <c r="Z69" i="101"/>
  <c r="Y69" i="101"/>
  <c r="X69" i="101"/>
  <c r="P69" i="101"/>
  <c r="O69" i="101"/>
  <c r="N69" i="101"/>
  <c r="M69" i="101"/>
  <c r="L69" i="101"/>
  <c r="K69" i="101"/>
  <c r="J69" i="101"/>
  <c r="I69" i="101"/>
  <c r="H69" i="101"/>
  <c r="AN63" i="101"/>
  <c r="AM63" i="101"/>
  <c r="AL63" i="101"/>
  <c r="AK63" i="101"/>
  <c r="AJ63" i="101"/>
  <c r="AI63" i="101"/>
  <c r="AG63" i="101"/>
  <c r="AF63" i="101"/>
  <c r="AE63" i="101"/>
  <c r="P63" i="101"/>
  <c r="O63" i="101"/>
  <c r="N63" i="101"/>
  <c r="W62" i="101"/>
  <c r="V62" i="101"/>
  <c r="AB62" i="101" s="1"/>
  <c r="U62" i="101"/>
  <c r="T62" i="101"/>
  <c r="Z62" i="101" s="1"/>
  <c r="S62" i="101"/>
  <c r="R62" i="101"/>
  <c r="X62" i="101" s="1"/>
  <c r="G62" i="101"/>
  <c r="F62" i="101"/>
  <c r="E62" i="101"/>
  <c r="K62" i="101" s="1"/>
  <c r="D62" i="101"/>
  <c r="J62" i="101" s="1"/>
  <c r="C62" i="101"/>
  <c r="I62" i="101" s="1"/>
  <c r="B62" i="101"/>
  <c r="AN61" i="101"/>
  <c r="AM61" i="101"/>
  <c r="AL61" i="101"/>
  <c r="AK61" i="101"/>
  <c r="AJ61" i="101"/>
  <c r="AI61" i="101"/>
  <c r="AG61" i="101"/>
  <c r="AF61" i="101"/>
  <c r="AE61" i="101"/>
  <c r="AC61" i="101"/>
  <c r="AB61" i="101"/>
  <c r="AA61" i="101"/>
  <c r="Z61" i="101"/>
  <c r="Y61" i="101"/>
  <c r="X61" i="101"/>
  <c r="P61" i="101"/>
  <c r="O61" i="101"/>
  <c r="N61" i="101"/>
  <c r="M61" i="101"/>
  <c r="L61" i="101"/>
  <c r="K61" i="101"/>
  <c r="J61" i="101"/>
  <c r="I61" i="101"/>
  <c r="H61" i="101"/>
  <c r="AN60" i="101"/>
  <c r="AM60" i="101"/>
  <c r="AL60" i="101"/>
  <c r="AK60" i="101"/>
  <c r="AJ60" i="101"/>
  <c r="AI60" i="101"/>
  <c r="AG60" i="101"/>
  <c r="AF60" i="101"/>
  <c r="AE60" i="101"/>
  <c r="AC60" i="101"/>
  <c r="AB60" i="101"/>
  <c r="AA60" i="101"/>
  <c r="Z60" i="101"/>
  <c r="Y60" i="101"/>
  <c r="X60" i="101"/>
  <c r="P60" i="101"/>
  <c r="O60" i="101"/>
  <c r="N60" i="101"/>
  <c r="M60" i="101"/>
  <c r="L60" i="101"/>
  <c r="K60" i="101"/>
  <c r="J60" i="101"/>
  <c r="I60" i="101"/>
  <c r="H60" i="101"/>
  <c r="AC59" i="101"/>
  <c r="AB59" i="101"/>
  <c r="AA59" i="101"/>
  <c r="Z59" i="101"/>
  <c r="Y59" i="101"/>
  <c r="X59" i="101"/>
  <c r="P59" i="101"/>
  <c r="O59" i="101"/>
  <c r="M59" i="101"/>
  <c r="L59" i="101"/>
  <c r="K59" i="101"/>
  <c r="J59" i="101"/>
  <c r="I59" i="101"/>
  <c r="H59" i="101"/>
  <c r="AN58" i="101"/>
  <c r="AM58" i="101"/>
  <c r="AK58" i="101"/>
  <c r="AJ58" i="101"/>
  <c r="AG58" i="101"/>
  <c r="AF58" i="101"/>
  <c r="AC58" i="101"/>
  <c r="AB58" i="101"/>
  <c r="AA58" i="101"/>
  <c r="Z58" i="101"/>
  <c r="Y58" i="101"/>
  <c r="X58" i="101"/>
  <c r="M58" i="101"/>
  <c r="L58" i="101"/>
  <c r="K58" i="101"/>
  <c r="J58" i="101"/>
  <c r="I58" i="101"/>
  <c r="H58" i="101"/>
  <c r="AN57" i="101"/>
  <c r="AM57" i="101"/>
  <c r="AL57" i="101"/>
  <c r="AC57" i="101"/>
  <c r="AB57" i="101"/>
  <c r="AA57" i="101"/>
  <c r="Z57" i="101"/>
  <c r="Y57" i="101"/>
  <c r="X57" i="101"/>
  <c r="M57" i="101"/>
  <c r="L57" i="101"/>
  <c r="K57" i="101"/>
  <c r="J57" i="101"/>
  <c r="I57" i="101"/>
  <c r="H57" i="101"/>
  <c r="AN56" i="101"/>
  <c r="AM56" i="101"/>
  <c r="AL56" i="101"/>
  <c r="AK56" i="101"/>
  <c r="AJ56" i="101"/>
  <c r="AI56" i="101"/>
  <c r="AG56" i="101"/>
  <c r="AF56" i="101"/>
  <c r="AE56" i="101"/>
  <c r="AC56" i="101"/>
  <c r="AB56" i="101"/>
  <c r="AA56" i="101"/>
  <c r="Z56" i="101"/>
  <c r="Y56" i="101"/>
  <c r="X56" i="101"/>
  <c r="P56" i="101"/>
  <c r="O56" i="101"/>
  <c r="N56" i="101"/>
  <c r="M56" i="101"/>
  <c r="L56" i="101"/>
  <c r="K56" i="101"/>
  <c r="J56" i="101"/>
  <c r="I56" i="101"/>
  <c r="H56" i="101"/>
  <c r="AN55" i="101"/>
  <c r="AM55" i="101"/>
  <c r="AL55" i="101"/>
  <c r="AK55" i="101"/>
  <c r="AJ55" i="101"/>
  <c r="AI55" i="101"/>
  <c r="AG55" i="101"/>
  <c r="AF55" i="101"/>
  <c r="AE55" i="101"/>
  <c r="AC55" i="101"/>
  <c r="AB55" i="101"/>
  <c r="AA55" i="101"/>
  <c r="Z55" i="101"/>
  <c r="Y55" i="101"/>
  <c r="X55" i="101"/>
  <c r="P55" i="101"/>
  <c r="O55" i="101"/>
  <c r="N55" i="101"/>
  <c r="M55" i="101"/>
  <c r="L55" i="101"/>
  <c r="K55" i="101"/>
  <c r="J55" i="101"/>
  <c r="I55" i="101"/>
  <c r="H55" i="101"/>
  <c r="AN54" i="101"/>
  <c r="AM54" i="101"/>
  <c r="AL54" i="101"/>
  <c r="AK54" i="101"/>
  <c r="AJ54" i="101"/>
  <c r="AI54" i="101"/>
  <c r="AG54" i="101"/>
  <c r="AF54" i="101"/>
  <c r="AE54" i="101"/>
  <c r="AC54" i="101"/>
  <c r="AB54" i="101"/>
  <c r="AA54" i="101"/>
  <c r="Z54" i="101"/>
  <c r="Y54" i="101"/>
  <c r="X54" i="101"/>
  <c r="P54" i="101"/>
  <c r="O54" i="101"/>
  <c r="N54" i="101"/>
  <c r="M54" i="101"/>
  <c r="L54" i="101"/>
  <c r="K54" i="101"/>
  <c r="J54" i="101"/>
  <c r="I54" i="101"/>
  <c r="H54" i="101"/>
  <c r="AN53" i="101"/>
  <c r="AM53" i="101"/>
  <c r="AL53" i="101"/>
  <c r="AK53" i="101"/>
  <c r="AJ53" i="101"/>
  <c r="AI53" i="101"/>
  <c r="AG53" i="101"/>
  <c r="AF53" i="101"/>
  <c r="AE53" i="101"/>
  <c r="AC53" i="101"/>
  <c r="AB53" i="101"/>
  <c r="AA53" i="101"/>
  <c r="Z53" i="101"/>
  <c r="Y53" i="101"/>
  <c r="X53" i="101"/>
  <c r="P53" i="101"/>
  <c r="O53" i="101"/>
  <c r="N53" i="101"/>
  <c r="M53" i="101"/>
  <c r="L53" i="101"/>
  <c r="K53" i="101"/>
  <c r="J53" i="101"/>
  <c r="I53" i="101"/>
  <c r="H53" i="101"/>
  <c r="AN52" i="101"/>
  <c r="AM52" i="101"/>
  <c r="AL52" i="101"/>
  <c r="AK52" i="101"/>
  <c r="AJ52" i="101"/>
  <c r="AI52" i="101"/>
  <c r="AG52" i="101"/>
  <c r="AF52" i="101"/>
  <c r="AE52" i="101"/>
  <c r="AC52" i="101"/>
  <c r="AB52" i="101"/>
  <c r="AA52" i="101"/>
  <c r="Z52" i="101"/>
  <c r="Y52" i="101"/>
  <c r="X52" i="101"/>
  <c r="P52" i="101"/>
  <c r="O52" i="101"/>
  <c r="N52" i="101"/>
  <c r="M52" i="101"/>
  <c r="L52" i="101"/>
  <c r="K52" i="101"/>
  <c r="J52" i="101"/>
  <c r="I52" i="101"/>
  <c r="H52" i="101"/>
  <c r="AN51" i="101"/>
  <c r="AM51" i="101"/>
  <c r="AL51" i="101"/>
  <c r="AK51" i="101"/>
  <c r="AJ51" i="101"/>
  <c r="AI51" i="101"/>
  <c r="AG51" i="101"/>
  <c r="AF51" i="101"/>
  <c r="AE51" i="101"/>
  <c r="AC51" i="101"/>
  <c r="AB51" i="101"/>
  <c r="AA51" i="101"/>
  <c r="Z51" i="101"/>
  <c r="Y51" i="101"/>
  <c r="X51" i="101"/>
  <c r="P51" i="101"/>
  <c r="O51" i="101"/>
  <c r="N51" i="101"/>
  <c r="M51" i="101"/>
  <c r="L51" i="101"/>
  <c r="K51" i="101"/>
  <c r="J51" i="101"/>
  <c r="I51" i="101"/>
  <c r="H51" i="101"/>
  <c r="AN50" i="101"/>
  <c r="AM50" i="101"/>
  <c r="AL50" i="101"/>
  <c r="AK50" i="101"/>
  <c r="AJ50" i="101"/>
  <c r="AI50" i="101"/>
  <c r="AG50" i="101"/>
  <c r="AF50" i="101"/>
  <c r="AE50" i="101"/>
  <c r="AC50" i="101"/>
  <c r="AB50" i="101"/>
  <c r="AA50" i="101"/>
  <c r="Z50" i="101"/>
  <c r="Y50" i="101"/>
  <c r="X50" i="101"/>
  <c r="P50" i="101"/>
  <c r="O50" i="101"/>
  <c r="N50" i="101"/>
  <c r="M50" i="101"/>
  <c r="L50" i="101"/>
  <c r="K50" i="101"/>
  <c r="J50" i="101"/>
  <c r="I50" i="101"/>
  <c r="H50" i="101"/>
  <c r="AN49" i="101"/>
  <c r="AM49" i="101"/>
  <c r="AK49" i="101"/>
  <c r="AJ49" i="101"/>
  <c r="AI49" i="101"/>
  <c r="AG49" i="101"/>
  <c r="AF49" i="101"/>
  <c r="AE49" i="101"/>
  <c r="AC49" i="101"/>
  <c r="AB49" i="101"/>
  <c r="AA49" i="101"/>
  <c r="Z49" i="101"/>
  <c r="Y49" i="101"/>
  <c r="X49" i="101"/>
  <c r="P49" i="101"/>
  <c r="O49" i="101"/>
  <c r="N49" i="101"/>
  <c r="M49" i="101"/>
  <c r="L49" i="101"/>
  <c r="K49" i="101"/>
  <c r="J49" i="101"/>
  <c r="I49" i="101"/>
  <c r="H49" i="101"/>
  <c r="AN48" i="101"/>
  <c r="AM48" i="101"/>
  <c r="AL48" i="101"/>
  <c r="AK48" i="101"/>
  <c r="AJ48" i="101"/>
  <c r="AI48" i="101"/>
  <c r="AG48" i="101"/>
  <c r="AF48" i="101"/>
  <c r="AE48" i="101"/>
  <c r="AC48" i="101"/>
  <c r="AB48" i="101"/>
  <c r="AA48" i="101"/>
  <c r="Z48" i="101"/>
  <c r="Y48" i="101"/>
  <c r="X48" i="101"/>
  <c r="P48" i="101"/>
  <c r="O48" i="101"/>
  <c r="N48" i="101"/>
  <c r="M48" i="101"/>
  <c r="L48" i="101"/>
  <c r="K48" i="101"/>
  <c r="J48" i="101"/>
  <c r="I48" i="101"/>
  <c r="H48" i="101"/>
  <c r="AN47" i="101"/>
  <c r="AM47" i="101"/>
  <c r="AL47" i="101"/>
  <c r="AK47" i="101"/>
  <c r="AJ47" i="101"/>
  <c r="AI47" i="101"/>
  <c r="AG47" i="101"/>
  <c r="AF47" i="101"/>
  <c r="AE47" i="101"/>
  <c r="AC47" i="101"/>
  <c r="AB47" i="101"/>
  <c r="AA47" i="101"/>
  <c r="Z47" i="101"/>
  <c r="Y47" i="101"/>
  <c r="X47" i="101"/>
  <c r="P47" i="101"/>
  <c r="O47" i="101"/>
  <c r="N47" i="101"/>
  <c r="M47" i="101"/>
  <c r="L47" i="101"/>
  <c r="K47" i="101"/>
  <c r="J47" i="101"/>
  <c r="I47" i="101"/>
  <c r="H47" i="101"/>
  <c r="AN46" i="101"/>
  <c r="AM46" i="101"/>
  <c r="AL46" i="101"/>
  <c r="AK46" i="101"/>
  <c r="AJ46" i="101"/>
  <c r="AI46" i="101"/>
  <c r="AG46" i="101"/>
  <c r="AF46" i="101"/>
  <c r="AE46" i="101"/>
  <c r="AC46" i="101"/>
  <c r="AB46" i="101"/>
  <c r="AA46" i="101"/>
  <c r="Z46" i="101"/>
  <c r="Y46" i="101"/>
  <c r="X46" i="101"/>
  <c r="P46" i="101"/>
  <c r="O46" i="101"/>
  <c r="N46" i="101"/>
  <c r="M46" i="101"/>
  <c r="L46" i="101"/>
  <c r="K46" i="101"/>
  <c r="J46" i="101"/>
  <c r="I46" i="101"/>
  <c r="H46" i="101"/>
  <c r="AN45" i="101"/>
  <c r="AM45" i="101"/>
  <c r="AL45" i="101"/>
  <c r="AK45" i="101"/>
  <c r="AJ45" i="101"/>
  <c r="AI45" i="101"/>
  <c r="AG45" i="101"/>
  <c r="AF45" i="101"/>
  <c r="AE45" i="101"/>
  <c r="AC45" i="101"/>
  <c r="AB45" i="101"/>
  <c r="AA45" i="101"/>
  <c r="Z45" i="101"/>
  <c r="Y45" i="101"/>
  <c r="X45" i="101"/>
  <c r="P45" i="101"/>
  <c r="O45" i="101"/>
  <c r="N45" i="101"/>
  <c r="M45" i="101"/>
  <c r="L45" i="101"/>
  <c r="K45" i="101"/>
  <c r="J45" i="101"/>
  <c r="I45" i="101"/>
  <c r="H45" i="101"/>
  <c r="AN44" i="101"/>
  <c r="AM44" i="101"/>
  <c r="AL44" i="101"/>
  <c r="AK44" i="101"/>
  <c r="AJ44" i="101"/>
  <c r="AI44" i="101"/>
  <c r="AG44" i="101"/>
  <c r="AF44" i="101"/>
  <c r="AE44" i="101"/>
  <c r="AC44" i="101"/>
  <c r="AB44" i="101"/>
  <c r="AA44" i="101"/>
  <c r="Z44" i="101"/>
  <c r="Y44" i="101"/>
  <c r="X44" i="101"/>
  <c r="P44" i="101"/>
  <c r="O44" i="101"/>
  <c r="N44" i="101"/>
  <c r="M44" i="101"/>
  <c r="L44" i="101"/>
  <c r="K44" i="101"/>
  <c r="J44" i="101"/>
  <c r="I44" i="101"/>
  <c r="H44" i="101"/>
  <c r="AN43" i="101"/>
  <c r="AM43" i="101"/>
  <c r="AL43" i="101"/>
  <c r="AK43" i="101"/>
  <c r="AJ43" i="101"/>
  <c r="AI43" i="101"/>
  <c r="AG43" i="101"/>
  <c r="AF43" i="101"/>
  <c r="AE43" i="101"/>
  <c r="AC43" i="101"/>
  <c r="AB43" i="101"/>
  <c r="AA43" i="101"/>
  <c r="Z43" i="101"/>
  <c r="Y43" i="101"/>
  <c r="X43" i="101"/>
  <c r="P43" i="101"/>
  <c r="O43" i="101"/>
  <c r="N43" i="101"/>
  <c r="M43" i="101"/>
  <c r="L43" i="101"/>
  <c r="K43" i="101"/>
  <c r="J43" i="101"/>
  <c r="I43" i="101"/>
  <c r="H43" i="101"/>
  <c r="AN42" i="101"/>
  <c r="AM42" i="101"/>
  <c r="AL42" i="101"/>
  <c r="AK42" i="101"/>
  <c r="AJ42" i="101"/>
  <c r="AI42" i="101"/>
  <c r="AG42" i="101"/>
  <c r="AF42" i="101"/>
  <c r="AE42" i="101"/>
  <c r="AC42" i="101"/>
  <c r="AB42" i="101"/>
  <c r="AA42" i="101"/>
  <c r="Z42" i="101"/>
  <c r="Y42" i="101"/>
  <c r="X42" i="101"/>
  <c r="P42" i="101"/>
  <c r="O42" i="101"/>
  <c r="N42" i="101"/>
  <c r="M42" i="101"/>
  <c r="L42" i="101"/>
  <c r="K42" i="101"/>
  <c r="J42" i="101"/>
  <c r="I42" i="101"/>
  <c r="H42" i="101"/>
  <c r="AN41" i="101"/>
  <c r="AM41" i="101"/>
  <c r="AL41" i="101"/>
  <c r="AK41" i="101"/>
  <c r="AJ41" i="101"/>
  <c r="AI41" i="101"/>
  <c r="AG41" i="101"/>
  <c r="AF41" i="101"/>
  <c r="AE41" i="101"/>
  <c r="AC41" i="101"/>
  <c r="AB41" i="101"/>
  <c r="AA41" i="101"/>
  <c r="Z41" i="101"/>
  <c r="Y41" i="101"/>
  <c r="X41" i="101"/>
  <c r="P41" i="101"/>
  <c r="O41" i="101"/>
  <c r="N41" i="101"/>
  <c r="M41" i="101"/>
  <c r="L41" i="101"/>
  <c r="K41" i="101"/>
  <c r="J41" i="101"/>
  <c r="I41" i="101"/>
  <c r="H41" i="101"/>
  <c r="AN40" i="101"/>
  <c r="AM40" i="101"/>
  <c r="AL40" i="101"/>
  <c r="AK40" i="101"/>
  <c r="AJ40" i="101"/>
  <c r="AI40" i="101"/>
  <c r="AG40" i="101"/>
  <c r="AF40" i="101"/>
  <c r="AE40" i="101"/>
  <c r="AC40" i="101"/>
  <c r="AB40" i="101"/>
  <c r="AA40" i="101"/>
  <c r="Z40" i="101"/>
  <c r="Y40" i="101"/>
  <c r="X40" i="101"/>
  <c r="P40" i="101"/>
  <c r="O40" i="101"/>
  <c r="N40" i="101"/>
  <c r="M40" i="101"/>
  <c r="L40" i="101"/>
  <c r="K40" i="101"/>
  <c r="J40" i="101"/>
  <c r="J63" i="101" s="1"/>
  <c r="I40" i="101"/>
  <c r="I63" i="101" s="1"/>
  <c r="H40" i="101"/>
  <c r="AN33" i="101"/>
  <c r="AM33" i="101"/>
  <c r="AL33" i="101"/>
  <c r="AK33" i="101"/>
  <c r="AJ33" i="101"/>
  <c r="AI33" i="101"/>
  <c r="AG33" i="101"/>
  <c r="AF33" i="101"/>
  <c r="AE33" i="101"/>
  <c r="P33" i="101"/>
  <c r="O33" i="101"/>
  <c r="N33" i="101"/>
  <c r="W32" i="101"/>
  <c r="AC32" i="101" s="1"/>
  <c r="V32" i="101"/>
  <c r="U32" i="101"/>
  <c r="T32" i="101"/>
  <c r="Z32" i="101" s="1"/>
  <c r="S32" i="101"/>
  <c r="Y32" i="101" s="1"/>
  <c r="R32" i="101"/>
  <c r="X32" i="101" s="1"/>
  <c r="G32" i="101"/>
  <c r="F32" i="101"/>
  <c r="E32" i="101"/>
  <c r="D32" i="101"/>
  <c r="C32" i="101"/>
  <c r="I32" i="101" s="1"/>
  <c r="B32" i="101"/>
  <c r="H32" i="101" s="1"/>
  <c r="AN31" i="101"/>
  <c r="AQ31" i="101" s="1"/>
  <c r="AM31" i="101"/>
  <c r="AL31" i="101"/>
  <c r="AK31" i="101"/>
  <c r="AJ31" i="101"/>
  <c r="AI31" i="101"/>
  <c r="AG31" i="101"/>
  <c r="AF31" i="101"/>
  <c r="AE31" i="101"/>
  <c r="AC31" i="101"/>
  <c r="AB31" i="101"/>
  <c r="AA31" i="101"/>
  <c r="Z31" i="101"/>
  <c r="Y31" i="101"/>
  <c r="X31" i="101"/>
  <c r="P31" i="101"/>
  <c r="O31" i="101"/>
  <c r="N31" i="101"/>
  <c r="M31" i="101"/>
  <c r="L31" i="101"/>
  <c r="K31" i="101"/>
  <c r="J31" i="101"/>
  <c r="I31" i="101"/>
  <c r="H31" i="101"/>
  <c r="AN30" i="101"/>
  <c r="AM30" i="101"/>
  <c r="AL30" i="101"/>
  <c r="AO30" i="101" s="1"/>
  <c r="AK30" i="101"/>
  <c r="AJ30" i="101"/>
  <c r="AP30" i="101" s="1"/>
  <c r="AI30" i="101"/>
  <c r="AG30" i="101"/>
  <c r="AF30" i="101"/>
  <c r="AE30" i="101"/>
  <c r="AC30" i="101"/>
  <c r="AB30" i="101"/>
  <c r="AA30" i="101"/>
  <c r="Z30" i="101"/>
  <c r="Y30" i="101"/>
  <c r="X30" i="101"/>
  <c r="P30" i="101"/>
  <c r="O30" i="101"/>
  <c r="N30" i="101"/>
  <c r="M30" i="101"/>
  <c r="L30" i="101"/>
  <c r="K30" i="101"/>
  <c r="J30" i="101"/>
  <c r="I30" i="101"/>
  <c r="H30" i="101"/>
  <c r="AN29" i="101"/>
  <c r="AM29" i="101"/>
  <c r="AL29" i="101"/>
  <c r="AK29" i="101"/>
  <c r="AJ29" i="101"/>
  <c r="AI29" i="101"/>
  <c r="AG29" i="101"/>
  <c r="AF29" i="101"/>
  <c r="AE29" i="101"/>
  <c r="AC29" i="101"/>
  <c r="AB29" i="101"/>
  <c r="AA29" i="101"/>
  <c r="Z29" i="101"/>
  <c r="Y29" i="101"/>
  <c r="X29" i="101"/>
  <c r="P29" i="101"/>
  <c r="O29" i="101"/>
  <c r="N29" i="101"/>
  <c r="M29" i="101"/>
  <c r="L29" i="101"/>
  <c r="K29" i="101"/>
  <c r="J29" i="101"/>
  <c r="I29" i="101"/>
  <c r="H29" i="101"/>
  <c r="AN28" i="101"/>
  <c r="AM28" i="101"/>
  <c r="AL28" i="101"/>
  <c r="AK28" i="101"/>
  <c r="AJ28" i="101"/>
  <c r="AI28" i="101"/>
  <c r="AG28" i="101"/>
  <c r="AF28" i="101"/>
  <c r="AE28" i="101"/>
  <c r="AC28" i="101"/>
  <c r="AB28" i="101"/>
  <c r="AA28" i="101"/>
  <c r="Z28" i="101"/>
  <c r="Y28" i="101"/>
  <c r="X28" i="101"/>
  <c r="P28" i="101"/>
  <c r="O28" i="101"/>
  <c r="N28" i="101"/>
  <c r="M28" i="101"/>
  <c r="L28" i="101"/>
  <c r="K28" i="101"/>
  <c r="J28" i="101"/>
  <c r="I28" i="101"/>
  <c r="H28" i="101"/>
  <c r="AN27" i="101"/>
  <c r="AM27" i="101"/>
  <c r="AL27" i="101"/>
  <c r="AK27" i="101"/>
  <c r="AJ27" i="101"/>
  <c r="AI27" i="101"/>
  <c r="AG27" i="101"/>
  <c r="AF27" i="101"/>
  <c r="AE27" i="101"/>
  <c r="AC27" i="101"/>
  <c r="AB27" i="101"/>
  <c r="AA27" i="101"/>
  <c r="Z27" i="101"/>
  <c r="Y27" i="101"/>
  <c r="X27" i="101"/>
  <c r="P27" i="101"/>
  <c r="O27" i="101"/>
  <c r="N27" i="101"/>
  <c r="M27" i="101"/>
  <c r="L27" i="101"/>
  <c r="K27" i="101"/>
  <c r="J27" i="101"/>
  <c r="I27" i="101"/>
  <c r="H27" i="101"/>
  <c r="AN26" i="101"/>
  <c r="AM26" i="101"/>
  <c r="AL26" i="101"/>
  <c r="AK26" i="101"/>
  <c r="AJ26" i="101"/>
  <c r="AI26" i="101"/>
  <c r="AG26" i="101"/>
  <c r="AF26" i="101"/>
  <c r="AE26" i="101"/>
  <c r="AC26" i="101"/>
  <c r="AB26" i="101"/>
  <c r="AA26" i="101"/>
  <c r="Z26" i="101"/>
  <c r="Y26" i="101"/>
  <c r="X26" i="101"/>
  <c r="P26" i="101"/>
  <c r="O26" i="101"/>
  <c r="N26" i="101"/>
  <c r="M26" i="101"/>
  <c r="L26" i="101"/>
  <c r="K26" i="101"/>
  <c r="J26" i="101"/>
  <c r="I26" i="101"/>
  <c r="H26" i="101"/>
  <c r="AN25" i="101"/>
  <c r="AM25" i="101"/>
  <c r="AL25" i="101"/>
  <c r="AK25" i="101"/>
  <c r="AJ25" i="101"/>
  <c r="AI25" i="101"/>
  <c r="AG25" i="101"/>
  <c r="AF25" i="101"/>
  <c r="AE25" i="101"/>
  <c r="AC25" i="101"/>
  <c r="AB25" i="101"/>
  <c r="AA25" i="101"/>
  <c r="Z25" i="101"/>
  <c r="Y25" i="101"/>
  <c r="X25" i="101"/>
  <c r="P25" i="101"/>
  <c r="O25" i="101"/>
  <c r="N25" i="101"/>
  <c r="M25" i="101"/>
  <c r="L25" i="101"/>
  <c r="K25" i="101"/>
  <c r="J25" i="101"/>
  <c r="I25" i="101"/>
  <c r="H25" i="101"/>
  <c r="AN24" i="101"/>
  <c r="AM24" i="101"/>
  <c r="AL24" i="101"/>
  <c r="AK24" i="101"/>
  <c r="AJ24" i="101"/>
  <c r="AI24" i="101"/>
  <c r="AG24" i="101"/>
  <c r="AF24" i="101"/>
  <c r="AE24" i="101"/>
  <c r="AC24" i="101"/>
  <c r="AB24" i="101"/>
  <c r="AA24" i="101"/>
  <c r="Z24" i="101"/>
  <c r="Y24" i="101"/>
  <c r="X24" i="101"/>
  <c r="P24" i="101"/>
  <c r="O24" i="101"/>
  <c r="N24" i="101"/>
  <c r="M24" i="101"/>
  <c r="L24" i="101"/>
  <c r="K24" i="101"/>
  <c r="J24" i="101"/>
  <c r="I24" i="101"/>
  <c r="H24" i="101"/>
  <c r="AN23" i="101"/>
  <c r="AM23" i="101"/>
  <c r="AL23" i="101"/>
  <c r="AK23" i="101"/>
  <c r="AJ23" i="101"/>
  <c r="AI23" i="101"/>
  <c r="AG23" i="101"/>
  <c r="AF23" i="101"/>
  <c r="AE23" i="101"/>
  <c r="AC23" i="101"/>
  <c r="AB23" i="101"/>
  <c r="AA23" i="101"/>
  <c r="Z23" i="101"/>
  <c r="Y23" i="101"/>
  <c r="X23" i="101"/>
  <c r="P23" i="101"/>
  <c r="O23" i="101"/>
  <c r="N23" i="101"/>
  <c r="M23" i="101"/>
  <c r="L23" i="101"/>
  <c r="K23" i="101"/>
  <c r="J23" i="101"/>
  <c r="I23" i="101"/>
  <c r="H23" i="101"/>
  <c r="AN22" i="101"/>
  <c r="AM22" i="101"/>
  <c r="AL22" i="101"/>
  <c r="AK22" i="101"/>
  <c r="AJ22" i="101"/>
  <c r="AI22" i="101"/>
  <c r="AG22" i="101"/>
  <c r="AF22" i="101"/>
  <c r="AE22" i="101"/>
  <c r="AC22" i="101"/>
  <c r="AB22" i="101"/>
  <c r="AA22" i="101"/>
  <c r="Z22" i="101"/>
  <c r="Y22" i="101"/>
  <c r="X22" i="101"/>
  <c r="P22" i="101"/>
  <c r="O22" i="101"/>
  <c r="N22" i="101"/>
  <c r="M22" i="101"/>
  <c r="L22" i="101"/>
  <c r="K22" i="101"/>
  <c r="J22" i="101"/>
  <c r="I22" i="101"/>
  <c r="H22" i="101"/>
  <c r="AN21" i="101"/>
  <c r="AM21" i="101"/>
  <c r="AL21" i="101"/>
  <c r="AK21" i="101"/>
  <c r="AJ21" i="101"/>
  <c r="AI21" i="101"/>
  <c r="AG21" i="101"/>
  <c r="AF21" i="101"/>
  <c r="AE21" i="101"/>
  <c r="AC21" i="101"/>
  <c r="AB21" i="101"/>
  <c r="AA21" i="101"/>
  <c r="Z21" i="101"/>
  <c r="Y21" i="101"/>
  <c r="X21" i="101"/>
  <c r="P21" i="101"/>
  <c r="O21" i="101"/>
  <c r="N21" i="101"/>
  <c r="M21" i="101"/>
  <c r="L21" i="101"/>
  <c r="K21" i="101"/>
  <c r="J21" i="101"/>
  <c r="I21" i="101"/>
  <c r="H21" i="101"/>
  <c r="AN20" i="101"/>
  <c r="AM20" i="101"/>
  <c r="AL20" i="101"/>
  <c r="AK20" i="101"/>
  <c r="AJ20" i="101"/>
  <c r="AI20" i="101"/>
  <c r="AG20" i="101"/>
  <c r="AF20" i="101"/>
  <c r="AE20" i="101"/>
  <c r="AC20" i="101"/>
  <c r="AB20" i="101"/>
  <c r="AA20" i="101"/>
  <c r="Z20" i="101"/>
  <c r="Y20" i="101"/>
  <c r="X20" i="101"/>
  <c r="P20" i="101"/>
  <c r="O20" i="101"/>
  <c r="N20" i="101"/>
  <c r="M20" i="101"/>
  <c r="L20" i="101"/>
  <c r="K20" i="101"/>
  <c r="J20" i="101"/>
  <c r="I20" i="101"/>
  <c r="H20" i="101"/>
  <c r="AN19" i="101"/>
  <c r="AM19" i="101"/>
  <c r="AL19" i="101"/>
  <c r="AK19" i="101"/>
  <c r="AJ19" i="101"/>
  <c r="AI19" i="101"/>
  <c r="AG19" i="101"/>
  <c r="AF19" i="101"/>
  <c r="AE19" i="101"/>
  <c r="AC19" i="101"/>
  <c r="AB19" i="101"/>
  <c r="AA19" i="101"/>
  <c r="Z19" i="101"/>
  <c r="Y19" i="101"/>
  <c r="X19" i="101"/>
  <c r="P19" i="101"/>
  <c r="O19" i="101"/>
  <c r="N19" i="101"/>
  <c r="M19" i="101"/>
  <c r="L19" i="101"/>
  <c r="K19" i="101"/>
  <c r="J19" i="101"/>
  <c r="I19" i="101"/>
  <c r="H19" i="101"/>
  <c r="AN18" i="101"/>
  <c r="AM18" i="101"/>
  <c r="AL18" i="101"/>
  <c r="AK18" i="101"/>
  <c r="AJ18" i="101"/>
  <c r="AI18" i="101"/>
  <c r="AG18" i="101"/>
  <c r="AF18" i="101"/>
  <c r="AE18" i="101"/>
  <c r="AC18" i="101"/>
  <c r="AB18" i="101"/>
  <c r="AA18" i="101"/>
  <c r="Z18" i="101"/>
  <c r="Y18" i="101"/>
  <c r="X18" i="101"/>
  <c r="P18" i="101"/>
  <c r="O18" i="101"/>
  <c r="N18" i="101"/>
  <c r="M18" i="101"/>
  <c r="L18" i="101"/>
  <c r="K18" i="101"/>
  <c r="J18" i="101"/>
  <c r="I18" i="101"/>
  <c r="H18" i="101"/>
  <c r="AN17" i="101"/>
  <c r="AM17" i="101"/>
  <c r="AL17" i="101"/>
  <c r="AK17" i="101"/>
  <c r="AJ17" i="101"/>
  <c r="AI17" i="101"/>
  <c r="AG17" i="101"/>
  <c r="AF17" i="101"/>
  <c r="AE17" i="101"/>
  <c r="AC17" i="101"/>
  <c r="AB17" i="101"/>
  <c r="AA17" i="101"/>
  <c r="Z17" i="101"/>
  <c r="Y17" i="101"/>
  <c r="X17" i="101"/>
  <c r="P17" i="101"/>
  <c r="O17" i="101"/>
  <c r="N17" i="101"/>
  <c r="M17" i="101"/>
  <c r="L17" i="101"/>
  <c r="K17" i="101"/>
  <c r="J17" i="101"/>
  <c r="I17" i="101"/>
  <c r="H17" i="101"/>
  <c r="AN16" i="101"/>
  <c r="AQ16" i="101" s="1"/>
  <c r="AM16" i="101"/>
  <c r="AL16" i="101"/>
  <c r="AK16" i="101"/>
  <c r="AJ16" i="101"/>
  <c r="AI16" i="101"/>
  <c r="AG16" i="101"/>
  <c r="AF16" i="101"/>
  <c r="AE16" i="101"/>
  <c r="AC16" i="101"/>
  <c r="AB16" i="101"/>
  <c r="AA16" i="101"/>
  <c r="Z16" i="101"/>
  <c r="Y16" i="101"/>
  <c r="X16" i="101"/>
  <c r="P16" i="101"/>
  <c r="O16" i="101"/>
  <c r="N16" i="101"/>
  <c r="M16" i="101"/>
  <c r="L16" i="101"/>
  <c r="K16" i="101"/>
  <c r="J16" i="101"/>
  <c r="I16" i="101"/>
  <c r="H16" i="101"/>
  <c r="AN15" i="101"/>
  <c r="AQ15" i="101" s="1"/>
  <c r="AM15" i="101"/>
  <c r="AL15" i="101"/>
  <c r="AK15" i="101"/>
  <c r="AJ15" i="101"/>
  <c r="AI15" i="101"/>
  <c r="AG15" i="101"/>
  <c r="AF15" i="101"/>
  <c r="AE15" i="101"/>
  <c r="AC15" i="101"/>
  <c r="AB15" i="101"/>
  <c r="AA15" i="101"/>
  <c r="Z15" i="101"/>
  <c r="Y15" i="101"/>
  <c r="X15" i="101"/>
  <c r="P15" i="101"/>
  <c r="O15" i="101"/>
  <c r="N15" i="101"/>
  <c r="M15" i="101"/>
  <c r="L15" i="101"/>
  <c r="K15" i="101"/>
  <c r="J15" i="101"/>
  <c r="I15" i="101"/>
  <c r="H15" i="101"/>
  <c r="AN14" i="101"/>
  <c r="AM14" i="101"/>
  <c r="AL14" i="101"/>
  <c r="AK14" i="101"/>
  <c r="AJ14" i="101"/>
  <c r="AI14" i="101"/>
  <c r="AG14" i="101"/>
  <c r="AF14" i="101"/>
  <c r="AE14" i="101"/>
  <c r="AC14" i="101"/>
  <c r="AB14" i="101"/>
  <c r="AA14" i="101"/>
  <c r="Z14" i="101"/>
  <c r="Y14" i="101"/>
  <c r="X14" i="101"/>
  <c r="P14" i="101"/>
  <c r="O14" i="101"/>
  <c r="N14" i="101"/>
  <c r="M14" i="101"/>
  <c r="L14" i="101"/>
  <c r="K14" i="101"/>
  <c r="J14" i="101"/>
  <c r="I14" i="101"/>
  <c r="H14" i="101"/>
  <c r="AN13" i="101"/>
  <c r="AM13" i="101"/>
  <c r="AL13" i="101"/>
  <c r="AK13" i="101"/>
  <c r="AJ13" i="101"/>
  <c r="AI13" i="101"/>
  <c r="AG13" i="101"/>
  <c r="AF13" i="101"/>
  <c r="AE13" i="101"/>
  <c r="AC13" i="101"/>
  <c r="AB13" i="101"/>
  <c r="AA13" i="101"/>
  <c r="Z13" i="101"/>
  <c r="Y13" i="101"/>
  <c r="X13" i="101"/>
  <c r="P13" i="101"/>
  <c r="O13" i="101"/>
  <c r="N13" i="101"/>
  <c r="M13" i="101"/>
  <c r="L13" i="101"/>
  <c r="K13" i="101"/>
  <c r="J13" i="101"/>
  <c r="I13" i="101"/>
  <c r="H13" i="101"/>
  <c r="AN12" i="101"/>
  <c r="AM12" i="101"/>
  <c r="AL12" i="101"/>
  <c r="AK12" i="101"/>
  <c r="AJ12" i="101"/>
  <c r="AI12" i="101"/>
  <c r="AG12" i="101"/>
  <c r="AF12" i="101"/>
  <c r="AE12" i="101"/>
  <c r="AC12" i="101"/>
  <c r="AB12" i="101"/>
  <c r="AA12" i="101"/>
  <c r="Z12" i="101"/>
  <c r="Y12" i="101"/>
  <c r="X12" i="101"/>
  <c r="P12" i="101"/>
  <c r="O12" i="101"/>
  <c r="N12" i="101"/>
  <c r="M12" i="101"/>
  <c r="L12" i="101"/>
  <c r="K12" i="101"/>
  <c r="J12" i="101"/>
  <c r="I12" i="101"/>
  <c r="H12" i="101"/>
  <c r="AN11" i="101"/>
  <c r="AM11" i="101"/>
  <c r="AL11" i="101"/>
  <c r="AK11" i="101"/>
  <c r="AJ11" i="101"/>
  <c r="AI11" i="101"/>
  <c r="AG11" i="101"/>
  <c r="AF11" i="101"/>
  <c r="AE11" i="101"/>
  <c r="AC11" i="101"/>
  <c r="AB11" i="101"/>
  <c r="AA11" i="101"/>
  <c r="Z11" i="101"/>
  <c r="Y11" i="101"/>
  <c r="X11" i="101"/>
  <c r="P11" i="101"/>
  <c r="O11" i="101"/>
  <c r="N11" i="101"/>
  <c r="M11" i="101"/>
  <c r="L11" i="101"/>
  <c r="K11" i="101"/>
  <c r="J11" i="101"/>
  <c r="I11" i="101"/>
  <c r="H11" i="101"/>
  <c r="AN10" i="101"/>
  <c r="AM10" i="101"/>
  <c r="AL10" i="101"/>
  <c r="AK10" i="101"/>
  <c r="AJ10" i="101"/>
  <c r="AI10" i="101"/>
  <c r="AG10" i="101"/>
  <c r="AF10" i="101"/>
  <c r="AE10" i="101"/>
  <c r="AC10" i="101"/>
  <c r="AB10" i="101"/>
  <c r="AA10" i="101"/>
  <c r="Z10" i="101"/>
  <c r="Y10" i="101"/>
  <c r="X10" i="101"/>
  <c r="P10" i="101"/>
  <c r="O10" i="101"/>
  <c r="N10" i="101"/>
  <c r="M10" i="101"/>
  <c r="L10" i="101"/>
  <c r="K10" i="101"/>
  <c r="J10" i="101"/>
  <c r="I10" i="101"/>
  <c r="H10" i="101"/>
  <c r="AN9" i="101"/>
  <c r="AM9" i="101"/>
  <c r="AL9" i="101"/>
  <c r="AK9" i="101"/>
  <c r="AJ9" i="101"/>
  <c r="AI9" i="101"/>
  <c r="AG9" i="101"/>
  <c r="AF9" i="101"/>
  <c r="AE9" i="101"/>
  <c r="AC9" i="101"/>
  <c r="AB9" i="101"/>
  <c r="AA9" i="101"/>
  <c r="Z9" i="101"/>
  <c r="Y9" i="101"/>
  <c r="X9" i="101"/>
  <c r="P9" i="101"/>
  <c r="O9" i="101"/>
  <c r="N9" i="101"/>
  <c r="M9" i="101"/>
  <c r="L9" i="101"/>
  <c r="K9" i="101"/>
  <c r="J9" i="101"/>
  <c r="I9" i="101"/>
  <c r="H9" i="101"/>
  <c r="AN8" i="101"/>
  <c r="AM8" i="101"/>
  <c r="AL8" i="101"/>
  <c r="AK8" i="101"/>
  <c r="AJ8" i="101"/>
  <c r="AI8" i="101"/>
  <c r="AG8" i="101"/>
  <c r="AF8" i="101"/>
  <c r="AE8" i="101"/>
  <c r="AC8" i="101"/>
  <c r="AB8" i="101"/>
  <c r="AA8" i="101"/>
  <c r="Z8" i="101"/>
  <c r="Y8" i="101"/>
  <c r="X8" i="101"/>
  <c r="P8" i="101"/>
  <c r="O8" i="101"/>
  <c r="N8" i="101"/>
  <c r="M8" i="101"/>
  <c r="L8" i="101"/>
  <c r="K8" i="101"/>
  <c r="J8" i="101"/>
  <c r="I8" i="101"/>
  <c r="H8" i="101"/>
  <c r="AN7" i="101"/>
  <c r="AM7" i="101"/>
  <c r="AL7" i="101"/>
  <c r="AK7" i="101"/>
  <c r="AJ7" i="101"/>
  <c r="AI7" i="101"/>
  <c r="AG7" i="101"/>
  <c r="AF7" i="101"/>
  <c r="AE7" i="101"/>
  <c r="AC7" i="101"/>
  <c r="AB7" i="101"/>
  <c r="AA7" i="101"/>
  <c r="Z7" i="101"/>
  <c r="Y7" i="101"/>
  <c r="X7" i="101"/>
  <c r="P7" i="101"/>
  <c r="O7" i="101"/>
  <c r="N7" i="101"/>
  <c r="M7" i="101"/>
  <c r="L7" i="101"/>
  <c r="K7" i="101"/>
  <c r="J7" i="101"/>
  <c r="I7" i="101"/>
  <c r="H7" i="101"/>
  <c r="J54" i="100"/>
  <c r="I54" i="100"/>
  <c r="H54" i="100"/>
  <c r="G54" i="100"/>
  <c r="F54" i="100"/>
  <c r="E54" i="100"/>
  <c r="J53" i="100"/>
  <c r="I53" i="100"/>
  <c r="H53" i="100"/>
  <c r="G53" i="100"/>
  <c r="F53" i="100"/>
  <c r="E53" i="100"/>
  <c r="J52" i="100"/>
  <c r="I52" i="100"/>
  <c r="H52" i="100"/>
  <c r="G52" i="100"/>
  <c r="F52" i="100"/>
  <c r="E52" i="100"/>
  <c r="J51" i="100"/>
  <c r="I51" i="100"/>
  <c r="M51" i="100" s="1"/>
  <c r="H51" i="100"/>
  <c r="G51" i="100"/>
  <c r="F51" i="100"/>
  <c r="E51" i="100"/>
  <c r="J50" i="100"/>
  <c r="I50" i="100"/>
  <c r="H50" i="100"/>
  <c r="G50" i="100"/>
  <c r="F50" i="100"/>
  <c r="E50" i="100"/>
  <c r="J49" i="100"/>
  <c r="I49" i="100"/>
  <c r="H49" i="100"/>
  <c r="L49" i="100" s="1"/>
  <c r="G49" i="100"/>
  <c r="F49" i="100"/>
  <c r="E49" i="100"/>
  <c r="L48" i="100"/>
  <c r="J48" i="100"/>
  <c r="I48" i="100"/>
  <c r="H48" i="100"/>
  <c r="G48" i="100"/>
  <c r="F48" i="100"/>
  <c r="E48" i="100"/>
  <c r="J47" i="100"/>
  <c r="I47" i="100"/>
  <c r="H47" i="100"/>
  <c r="G47" i="100"/>
  <c r="F47" i="100"/>
  <c r="E47" i="100"/>
  <c r="J46" i="100"/>
  <c r="I46" i="100"/>
  <c r="H46" i="100"/>
  <c r="G46" i="100"/>
  <c r="F46" i="100"/>
  <c r="E46" i="100"/>
  <c r="J38" i="100"/>
  <c r="Q38" i="100" s="1"/>
  <c r="I38" i="100"/>
  <c r="H38" i="100"/>
  <c r="G38" i="100"/>
  <c r="F38" i="100"/>
  <c r="M38" i="100" s="1"/>
  <c r="E38" i="100"/>
  <c r="J37" i="100"/>
  <c r="I37" i="100"/>
  <c r="H37" i="100"/>
  <c r="O37" i="100" s="1"/>
  <c r="G37" i="100"/>
  <c r="F37" i="100"/>
  <c r="E37" i="100"/>
  <c r="L37" i="100" s="1"/>
  <c r="J36" i="100"/>
  <c r="I36" i="100"/>
  <c r="H36" i="100"/>
  <c r="S36" i="100" s="1"/>
  <c r="G36" i="100"/>
  <c r="F36" i="100"/>
  <c r="E36" i="100"/>
  <c r="U35" i="100"/>
  <c r="T35" i="100"/>
  <c r="S35" i="100"/>
  <c r="U34" i="100"/>
  <c r="T34" i="100"/>
  <c r="S34" i="100"/>
  <c r="P34" i="100"/>
  <c r="O34" i="100"/>
  <c r="M34" i="100"/>
  <c r="L34" i="100"/>
  <c r="U33" i="100"/>
  <c r="T33" i="100"/>
  <c r="S33" i="100"/>
  <c r="P33" i="100"/>
  <c r="O33" i="100"/>
  <c r="M33" i="100"/>
  <c r="L33" i="100"/>
  <c r="N33" i="100" s="1"/>
  <c r="U32" i="100"/>
  <c r="T32" i="100"/>
  <c r="S32" i="100"/>
  <c r="P32" i="100"/>
  <c r="O32" i="100"/>
  <c r="M32" i="100"/>
  <c r="L32" i="100"/>
  <c r="U31" i="100"/>
  <c r="T31" i="100"/>
  <c r="S31" i="100"/>
  <c r="Q31" i="100"/>
  <c r="P31" i="100"/>
  <c r="O31" i="100"/>
  <c r="N31" i="100"/>
  <c r="M31" i="100"/>
  <c r="L31" i="100"/>
  <c r="U30" i="100"/>
  <c r="T30" i="100"/>
  <c r="S30" i="100"/>
  <c r="Q30" i="100"/>
  <c r="P30" i="100"/>
  <c r="O30" i="100"/>
  <c r="N30" i="100"/>
  <c r="M30" i="100"/>
  <c r="L30" i="100"/>
  <c r="U29" i="100"/>
  <c r="T29" i="100"/>
  <c r="S29" i="100"/>
  <c r="Q29" i="100"/>
  <c r="P29" i="100"/>
  <c r="O29" i="100"/>
  <c r="N29" i="100"/>
  <c r="M29" i="100"/>
  <c r="L29" i="100"/>
  <c r="U28" i="100"/>
  <c r="T28" i="100"/>
  <c r="S28" i="100"/>
  <c r="Q28" i="100"/>
  <c r="P28" i="100"/>
  <c r="O28" i="100"/>
  <c r="N28" i="100"/>
  <c r="M28" i="100"/>
  <c r="L28" i="100"/>
  <c r="U27" i="100"/>
  <c r="T27" i="100"/>
  <c r="S27" i="100"/>
  <c r="Q27" i="100"/>
  <c r="Q35" i="100" s="1"/>
  <c r="P27" i="100"/>
  <c r="P35" i="100" s="1"/>
  <c r="O27" i="100"/>
  <c r="O35" i="100" s="1"/>
  <c r="N27" i="100"/>
  <c r="N35" i="100" s="1"/>
  <c r="M27" i="100"/>
  <c r="M35" i="100" s="1"/>
  <c r="L27" i="100"/>
  <c r="L35" i="100" s="1"/>
  <c r="L25" i="100"/>
  <c r="J19" i="100"/>
  <c r="Q19" i="100" s="1"/>
  <c r="I19" i="100"/>
  <c r="P19" i="100" s="1"/>
  <c r="H19" i="100"/>
  <c r="O19" i="100" s="1"/>
  <c r="G19" i="100"/>
  <c r="F19" i="100"/>
  <c r="M19" i="100" s="1"/>
  <c r="E19" i="100"/>
  <c r="L19" i="100" s="1"/>
  <c r="O18" i="100"/>
  <c r="J18" i="100"/>
  <c r="Q18" i="100" s="1"/>
  <c r="I18" i="100"/>
  <c r="P18" i="100" s="1"/>
  <c r="H18" i="100"/>
  <c r="G18" i="100"/>
  <c r="N18" i="100" s="1"/>
  <c r="F18" i="100"/>
  <c r="E18" i="100"/>
  <c r="L18" i="100" s="1"/>
  <c r="J17" i="100"/>
  <c r="Q17" i="100" s="1"/>
  <c r="I17" i="100"/>
  <c r="P17" i="100" s="1"/>
  <c r="H17" i="100"/>
  <c r="O17" i="100" s="1"/>
  <c r="G17" i="100"/>
  <c r="F17" i="100"/>
  <c r="M17" i="100" s="1"/>
  <c r="E17" i="100"/>
  <c r="S17" i="100" s="1"/>
  <c r="U16" i="100"/>
  <c r="T16" i="100"/>
  <c r="S16" i="100"/>
  <c r="U15" i="100"/>
  <c r="T15" i="100"/>
  <c r="S15" i="100"/>
  <c r="P15" i="100"/>
  <c r="O15" i="100"/>
  <c r="M15" i="100"/>
  <c r="L15" i="100"/>
  <c r="U14" i="100"/>
  <c r="T14" i="100"/>
  <c r="S14" i="100"/>
  <c r="P14" i="100"/>
  <c r="O14" i="100"/>
  <c r="M14" i="100"/>
  <c r="L14" i="100"/>
  <c r="U13" i="100"/>
  <c r="T13" i="100"/>
  <c r="S13" i="100"/>
  <c r="P13" i="100"/>
  <c r="O13" i="100"/>
  <c r="M13" i="100"/>
  <c r="L13" i="100"/>
  <c r="U12" i="100"/>
  <c r="T12" i="100"/>
  <c r="S12" i="100"/>
  <c r="Q12" i="100"/>
  <c r="P12" i="100"/>
  <c r="O12" i="100"/>
  <c r="N12" i="100"/>
  <c r="M12" i="100"/>
  <c r="L12" i="100"/>
  <c r="U11" i="100"/>
  <c r="T11" i="100"/>
  <c r="S11" i="100"/>
  <c r="Q11" i="100"/>
  <c r="P11" i="100"/>
  <c r="O11" i="100"/>
  <c r="N11" i="100"/>
  <c r="M11" i="100"/>
  <c r="L11" i="100"/>
  <c r="U10" i="100"/>
  <c r="T10" i="100"/>
  <c r="S10" i="100"/>
  <c r="Q10" i="100"/>
  <c r="P10" i="100"/>
  <c r="O10" i="100"/>
  <c r="N10" i="100"/>
  <c r="M10" i="100"/>
  <c r="L10" i="100"/>
  <c r="U9" i="100"/>
  <c r="T9" i="100"/>
  <c r="S9" i="100"/>
  <c r="Q9" i="100"/>
  <c r="P9" i="100"/>
  <c r="O9" i="100"/>
  <c r="N9" i="100"/>
  <c r="M9" i="100"/>
  <c r="L9" i="100"/>
  <c r="U8" i="100"/>
  <c r="T8" i="100"/>
  <c r="S8" i="100"/>
  <c r="Q8" i="100"/>
  <c r="Q16" i="100" s="1"/>
  <c r="P8" i="100"/>
  <c r="P16" i="100" s="1"/>
  <c r="O8" i="100"/>
  <c r="O16" i="100" s="1"/>
  <c r="N8" i="100"/>
  <c r="N16" i="100" s="1"/>
  <c r="M8" i="100"/>
  <c r="M16" i="100" s="1"/>
  <c r="L8" i="100"/>
  <c r="L16" i="100" s="1"/>
  <c r="AN97" i="99"/>
  <c r="AM97" i="99"/>
  <c r="AL97" i="99"/>
  <c r="AK97" i="99"/>
  <c r="AJ97" i="99"/>
  <c r="AI97" i="99"/>
  <c r="AG97" i="99"/>
  <c r="AF97" i="99"/>
  <c r="AE97" i="99"/>
  <c r="P97" i="99"/>
  <c r="O97" i="99"/>
  <c r="N97" i="99"/>
  <c r="W96" i="99"/>
  <c r="AC96" i="99" s="1"/>
  <c r="V96" i="99"/>
  <c r="AB96" i="99" s="1"/>
  <c r="U96" i="99"/>
  <c r="T96" i="99"/>
  <c r="Z96" i="99" s="1"/>
  <c r="S96" i="99"/>
  <c r="Y96" i="99" s="1"/>
  <c r="R96" i="99"/>
  <c r="X96" i="99" s="1"/>
  <c r="G96" i="99"/>
  <c r="M96" i="99" s="1"/>
  <c r="F96" i="99"/>
  <c r="E96" i="99"/>
  <c r="K96" i="99" s="1"/>
  <c r="D96" i="99"/>
  <c r="C96" i="99"/>
  <c r="B96" i="99"/>
  <c r="H96" i="99" s="1"/>
  <c r="AN95" i="99"/>
  <c r="AM95" i="99"/>
  <c r="AC95" i="99"/>
  <c r="AB95" i="99"/>
  <c r="AA95" i="99"/>
  <c r="Z95" i="99"/>
  <c r="Y95" i="99"/>
  <c r="X95" i="99"/>
  <c r="M95" i="99"/>
  <c r="L95" i="99"/>
  <c r="K95" i="99"/>
  <c r="J95" i="99"/>
  <c r="I95" i="99"/>
  <c r="H95" i="99"/>
  <c r="AN94" i="99"/>
  <c r="AM94" i="99"/>
  <c r="AL94" i="99"/>
  <c r="AK94" i="99"/>
  <c r="AJ94" i="99"/>
  <c r="AI94" i="99"/>
  <c r="AG94" i="99"/>
  <c r="AF94" i="99"/>
  <c r="AE94" i="99"/>
  <c r="AC94" i="99"/>
  <c r="AB94" i="99"/>
  <c r="AA94" i="99"/>
  <c r="Z94" i="99"/>
  <c r="Y94" i="99"/>
  <c r="X94" i="99"/>
  <c r="P94" i="99"/>
  <c r="O94" i="99"/>
  <c r="N94" i="99"/>
  <c r="M94" i="99"/>
  <c r="L94" i="99"/>
  <c r="K94" i="99"/>
  <c r="J94" i="99"/>
  <c r="I94" i="99"/>
  <c r="H94" i="99"/>
  <c r="AN93" i="99"/>
  <c r="AM93" i="99"/>
  <c r="AL93" i="99"/>
  <c r="AK93" i="99"/>
  <c r="AJ93" i="99"/>
  <c r="AI93" i="99"/>
  <c r="AG93" i="99"/>
  <c r="AF93" i="99"/>
  <c r="AE93" i="99"/>
  <c r="AC93" i="99"/>
  <c r="AB93" i="99"/>
  <c r="AA93" i="99"/>
  <c r="Z93" i="99"/>
  <c r="Y93" i="99"/>
  <c r="X93" i="99"/>
  <c r="P93" i="99"/>
  <c r="O93" i="99"/>
  <c r="N93" i="99"/>
  <c r="M93" i="99"/>
  <c r="L93" i="99"/>
  <c r="K93" i="99"/>
  <c r="J93" i="99"/>
  <c r="I93" i="99"/>
  <c r="H93" i="99"/>
  <c r="AN92" i="99"/>
  <c r="AM92" i="99"/>
  <c r="AL92" i="99"/>
  <c r="AK92" i="99"/>
  <c r="AJ92" i="99"/>
  <c r="AI92" i="99"/>
  <c r="AG92" i="99"/>
  <c r="AF92" i="99"/>
  <c r="AE92" i="99"/>
  <c r="AC92" i="99"/>
  <c r="AB92" i="99"/>
  <c r="AA92" i="99"/>
  <c r="Z92" i="99"/>
  <c r="Y92" i="99"/>
  <c r="X92" i="99"/>
  <c r="P92" i="99"/>
  <c r="O92" i="99"/>
  <c r="N92" i="99"/>
  <c r="M92" i="99"/>
  <c r="L92" i="99"/>
  <c r="K92" i="99"/>
  <c r="J92" i="99"/>
  <c r="I92" i="99"/>
  <c r="H92" i="99"/>
  <c r="AN91" i="99"/>
  <c r="AM91" i="99"/>
  <c r="AL91" i="99"/>
  <c r="AK91" i="99"/>
  <c r="AJ91" i="99"/>
  <c r="AI91" i="99"/>
  <c r="AG91" i="99"/>
  <c r="AF91" i="99"/>
  <c r="AE91" i="99"/>
  <c r="AC91" i="99"/>
  <c r="AB91" i="99"/>
  <c r="AA91" i="99"/>
  <c r="Z91" i="99"/>
  <c r="Y91" i="99"/>
  <c r="X91" i="99"/>
  <c r="P91" i="99"/>
  <c r="O91" i="99"/>
  <c r="N91" i="99"/>
  <c r="M91" i="99"/>
  <c r="L91" i="99"/>
  <c r="K91" i="99"/>
  <c r="J91" i="99"/>
  <c r="I91" i="99"/>
  <c r="H91" i="99"/>
  <c r="AN90" i="99"/>
  <c r="AM90" i="99"/>
  <c r="AK90" i="99"/>
  <c r="AJ90" i="99"/>
  <c r="AI90" i="99"/>
  <c r="AG90" i="99"/>
  <c r="AF90" i="99"/>
  <c r="AE90" i="99"/>
  <c r="AC90" i="99"/>
  <c r="AB90" i="99"/>
  <c r="AA90" i="99"/>
  <c r="Z90" i="99"/>
  <c r="Y90" i="99"/>
  <c r="X90" i="99"/>
  <c r="P90" i="99"/>
  <c r="O90" i="99"/>
  <c r="N90" i="99"/>
  <c r="M90" i="99"/>
  <c r="L90" i="99"/>
  <c r="K90" i="99"/>
  <c r="J90" i="99"/>
  <c r="I90" i="99"/>
  <c r="H90" i="99"/>
  <c r="AN89" i="99"/>
  <c r="AM89" i="99"/>
  <c r="AL89" i="99"/>
  <c r="AC89" i="99"/>
  <c r="AB89" i="99"/>
  <c r="AA89" i="99"/>
  <c r="Z89" i="99"/>
  <c r="Y89" i="99"/>
  <c r="X89" i="99"/>
  <c r="M89" i="99"/>
  <c r="L89" i="99"/>
  <c r="K89" i="99"/>
  <c r="J89" i="99"/>
  <c r="I89" i="99"/>
  <c r="H89" i="99"/>
  <c r="AN88" i="99"/>
  <c r="AM88" i="99"/>
  <c r="AL88" i="99"/>
  <c r="AK88" i="99"/>
  <c r="AJ88" i="99"/>
  <c r="AI88" i="99"/>
  <c r="AG88" i="99"/>
  <c r="AF88" i="99"/>
  <c r="AE88" i="99"/>
  <c r="AC88" i="99"/>
  <c r="AB88" i="99"/>
  <c r="AA88" i="99"/>
  <c r="Z88" i="99"/>
  <c r="Y88" i="99"/>
  <c r="X88" i="99"/>
  <c r="P88" i="99"/>
  <c r="O88" i="99"/>
  <c r="N88" i="99"/>
  <c r="M88" i="99"/>
  <c r="L88" i="99"/>
  <c r="K88" i="99"/>
  <c r="J88" i="99"/>
  <c r="I88" i="99"/>
  <c r="H88" i="99"/>
  <c r="AN87" i="99"/>
  <c r="AM87" i="99"/>
  <c r="AL87" i="99"/>
  <c r="AK87" i="99"/>
  <c r="AJ87" i="99"/>
  <c r="AI87" i="99"/>
  <c r="AG87" i="99"/>
  <c r="AF87" i="99"/>
  <c r="AE87" i="99"/>
  <c r="AC87" i="99"/>
  <c r="AB87" i="99"/>
  <c r="AA87" i="99"/>
  <c r="Z87" i="99"/>
  <c r="Y87" i="99"/>
  <c r="X87" i="99"/>
  <c r="P87" i="99"/>
  <c r="O87" i="99"/>
  <c r="N87" i="99"/>
  <c r="M87" i="99"/>
  <c r="L87" i="99"/>
  <c r="K87" i="99"/>
  <c r="J87" i="99"/>
  <c r="I87" i="99"/>
  <c r="H87" i="99"/>
  <c r="AN86" i="99"/>
  <c r="AM86" i="99"/>
  <c r="AL86" i="99"/>
  <c r="AK86" i="99"/>
  <c r="AJ86" i="99"/>
  <c r="AI86" i="99"/>
  <c r="AG86" i="99"/>
  <c r="AF86" i="99"/>
  <c r="AE86" i="99"/>
  <c r="AC86" i="99"/>
  <c r="AB86" i="99"/>
  <c r="AA86" i="99"/>
  <c r="Z86" i="99"/>
  <c r="Y86" i="99"/>
  <c r="X86" i="99"/>
  <c r="P86" i="99"/>
  <c r="O86" i="99"/>
  <c r="N86" i="99"/>
  <c r="M86" i="99"/>
  <c r="L86" i="99"/>
  <c r="K86" i="99"/>
  <c r="J86" i="99"/>
  <c r="I86" i="99"/>
  <c r="H86" i="99"/>
  <c r="AN85" i="99"/>
  <c r="AQ85" i="99" s="1"/>
  <c r="AM85" i="99"/>
  <c r="AL85" i="99"/>
  <c r="AK85" i="99"/>
  <c r="AJ85" i="99"/>
  <c r="AI85" i="99"/>
  <c r="AG85" i="99"/>
  <c r="AF85" i="99"/>
  <c r="AE85" i="99"/>
  <c r="AC85" i="99"/>
  <c r="AB85" i="99"/>
  <c r="AA85" i="99"/>
  <c r="Z85" i="99"/>
  <c r="Y85" i="99"/>
  <c r="X85" i="99"/>
  <c r="P85" i="99"/>
  <c r="O85" i="99"/>
  <c r="N85" i="99"/>
  <c r="M85" i="99"/>
  <c r="L85" i="99"/>
  <c r="K85" i="99"/>
  <c r="J85" i="99"/>
  <c r="I85" i="99"/>
  <c r="H85" i="99"/>
  <c r="AN84" i="99"/>
  <c r="AM84" i="99"/>
  <c r="AL84" i="99"/>
  <c r="AK84" i="99"/>
  <c r="AJ84" i="99"/>
  <c r="AI84" i="99"/>
  <c r="AG84" i="99"/>
  <c r="AF84" i="99"/>
  <c r="AE84" i="99"/>
  <c r="AC84" i="99"/>
  <c r="AB84" i="99"/>
  <c r="AA84" i="99"/>
  <c r="Z84" i="99"/>
  <c r="Y84" i="99"/>
  <c r="X84" i="99"/>
  <c r="P84" i="99"/>
  <c r="O84" i="99"/>
  <c r="N84" i="99"/>
  <c r="M84" i="99"/>
  <c r="L84" i="99"/>
  <c r="K84" i="99"/>
  <c r="J84" i="99"/>
  <c r="I84" i="99"/>
  <c r="H84" i="99"/>
  <c r="AN83" i="99"/>
  <c r="AM83" i="99"/>
  <c r="AL83" i="99"/>
  <c r="AK83" i="99"/>
  <c r="AJ83" i="99"/>
  <c r="AI83" i="99"/>
  <c r="AG83" i="99"/>
  <c r="AF83" i="99"/>
  <c r="AE83" i="99"/>
  <c r="AC83" i="99"/>
  <c r="AB83" i="99"/>
  <c r="AA83" i="99"/>
  <c r="Z83" i="99"/>
  <c r="Y83" i="99"/>
  <c r="X83" i="99"/>
  <c r="P83" i="99"/>
  <c r="O83" i="99"/>
  <c r="N83" i="99"/>
  <c r="M83" i="99"/>
  <c r="L83" i="99"/>
  <c r="K83" i="99"/>
  <c r="J83" i="99"/>
  <c r="I83" i="99"/>
  <c r="H83" i="99"/>
  <c r="AN82" i="99"/>
  <c r="AM82" i="99"/>
  <c r="AL82" i="99"/>
  <c r="AK82" i="99"/>
  <c r="AJ82" i="99"/>
  <c r="AI82" i="99"/>
  <c r="AG82" i="99"/>
  <c r="AF82" i="99"/>
  <c r="AE82" i="99"/>
  <c r="AC82" i="99"/>
  <c r="AB82" i="99"/>
  <c r="AA82" i="99"/>
  <c r="Z82" i="99"/>
  <c r="Y82" i="99"/>
  <c r="X82" i="99"/>
  <c r="P82" i="99"/>
  <c r="O82" i="99"/>
  <c r="N82" i="99"/>
  <c r="M82" i="99"/>
  <c r="L82" i="99"/>
  <c r="K82" i="99"/>
  <c r="J82" i="99"/>
  <c r="I82" i="99"/>
  <c r="H82" i="99"/>
  <c r="AN81" i="99"/>
  <c r="AM81" i="99"/>
  <c r="AL81" i="99"/>
  <c r="AK81" i="99"/>
  <c r="AJ81" i="99"/>
  <c r="AI81" i="99"/>
  <c r="AG81" i="99"/>
  <c r="AF81" i="99"/>
  <c r="AE81" i="99"/>
  <c r="AC81" i="99"/>
  <c r="AB81" i="99"/>
  <c r="AA81" i="99"/>
  <c r="Z81" i="99"/>
  <c r="Y81" i="99"/>
  <c r="X81" i="99"/>
  <c r="P81" i="99"/>
  <c r="O81" i="99"/>
  <c r="N81" i="99"/>
  <c r="M81" i="99"/>
  <c r="L81" i="99"/>
  <c r="K81" i="99"/>
  <c r="J81" i="99"/>
  <c r="I81" i="99"/>
  <c r="H81" i="99"/>
  <c r="AN80" i="99"/>
  <c r="AM80" i="99"/>
  <c r="AL80" i="99"/>
  <c r="AK80" i="99"/>
  <c r="AJ80" i="99"/>
  <c r="AI80" i="99"/>
  <c r="AG80" i="99"/>
  <c r="AF80" i="99"/>
  <c r="AE80" i="99"/>
  <c r="AC80" i="99"/>
  <c r="AB80" i="99"/>
  <c r="AA80" i="99"/>
  <c r="Z80" i="99"/>
  <c r="Y80" i="99"/>
  <c r="X80" i="99"/>
  <c r="P80" i="99"/>
  <c r="O80" i="99"/>
  <c r="N80" i="99"/>
  <c r="M80" i="99"/>
  <c r="L80" i="99"/>
  <c r="K80" i="99"/>
  <c r="J80" i="99"/>
  <c r="I80" i="99"/>
  <c r="H80" i="99"/>
  <c r="AN79" i="99"/>
  <c r="AM79" i="99"/>
  <c r="AL79" i="99"/>
  <c r="AK79" i="99"/>
  <c r="AJ79" i="99"/>
  <c r="AI79" i="99"/>
  <c r="AG79" i="99"/>
  <c r="AF79" i="99"/>
  <c r="AE79" i="99"/>
  <c r="AC79" i="99"/>
  <c r="AB79" i="99"/>
  <c r="AA79" i="99"/>
  <c r="Z79" i="99"/>
  <c r="Y79" i="99"/>
  <c r="X79" i="99"/>
  <c r="P79" i="99"/>
  <c r="O79" i="99"/>
  <c r="N79" i="99"/>
  <c r="M79" i="99"/>
  <c r="L79" i="99"/>
  <c r="K79" i="99"/>
  <c r="J79" i="99"/>
  <c r="I79" i="99"/>
  <c r="H79" i="99"/>
  <c r="AN78" i="99"/>
  <c r="AM78" i="99"/>
  <c r="AL78" i="99"/>
  <c r="AK78" i="99"/>
  <c r="AJ78" i="99"/>
  <c r="AI78" i="99"/>
  <c r="AG78" i="99"/>
  <c r="AF78" i="99"/>
  <c r="AE78" i="99"/>
  <c r="AC78" i="99"/>
  <c r="AB78" i="99"/>
  <c r="AA78" i="99"/>
  <c r="Z78" i="99"/>
  <c r="Y78" i="99"/>
  <c r="X78" i="99"/>
  <c r="P78" i="99"/>
  <c r="O78" i="99"/>
  <c r="N78" i="99"/>
  <c r="M78" i="99"/>
  <c r="L78" i="99"/>
  <c r="K78" i="99"/>
  <c r="J78" i="99"/>
  <c r="I78" i="99"/>
  <c r="H78" i="99"/>
  <c r="AN77" i="99"/>
  <c r="AM77" i="99"/>
  <c r="AL77" i="99"/>
  <c r="AK77" i="99"/>
  <c r="AJ77" i="99"/>
  <c r="AI77" i="99"/>
  <c r="AG77" i="99"/>
  <c r="AF77" i="99"/>
  <c r="AE77" i="99"/>
  <c r="AC77" i="99"/>
  <c r="AB77" i="99"/>
  <c r="AA77" i="99"/>
  <c r="Z77" i="99"/>
  <c r="Y77" i="99"/>
  <c r="X77" i="99"/>
  <c r="P77" i="99"/>
  <c r="O77" i="99"/>
  <c r="N77" i="99"/>
  <c r="M77" i="99"/>
  <c r="L77" i="99"/>
  <c r="K77" i="99"/>
  <c r="J77" i="99"/>
  <c r="I77" i="99"/>
  <c r="H77" i="99"/>
  <c r="AN76" i="99"/>
  <c r="AM76" i="99"/>
  <c r="AL76" i="99"/>
  <c r="AK76" i="99"/>
  <c r="AJ76" i="99"/>
  <c r="AI76" i="99"/>
  <c r="AG76" i="99"/>
  <c r="AF76" i="99"/>
  <c r="AE76" i="99"/>
  <c r="AC76" i="99"/>
  <c r="AB76" i="99"/>
  <c r="AA76" i="99"/>
  <c r="Z76" i="99"/>
  <c r="Y76" i="99"/>
  <c r="X76" i="99"/>
  <c r="P76" i="99"/>
  <c r="O76" i="99"/>
  <c r="N76" i="99"/>
  <c r="M76" i="99"/>
  <c r="L76" i="99"/>
  <c r="K76" i="99"/>
  <c r="J76" i="99"/>
  <c r="I76" i="99"/>
  <c r="H76" i="99"/>
  <c r="AN75" i="99"/>
  <c r="AM75" i="99"/>
  <c r="AL75" i="99"/>
  <c r="AK75" i="99"/>
  <c r="AJ75" i="99"/>
  <c r="AI75" i="99"/>
  <c r="AG75" i="99"/>
  <c r="AF75" i="99"/>
  <c r="AE75" i="99"/>
  <c r="AC75" i="99"/>
  <c r="AB75" i="99"/>
  <c r="AA75" i="99"/>
  <c r="Z75" i="99"/>
  <c r="Y75" i="99"/>
  <c r="X75" i="99"/>
  <c r="P75" i="99"/>
  <c r="O75" i="99"/>
  <c r="N75" i="99"/>
  <c r="M75" i="99"/>
  <c r="L75" i="99"/>
  <c r="K75" i="99"/>
  <c r="J75" i="99"/>
  <c r="I75" i="99"/>
  <c r="H75" i="99"/>
  <c r="AC74" i="99"/>
  <c r="AB74" i="99"/>
  <c r="AA74" i="99"/>
  <c r="Z74" i="99"/>
  <c r="Y74" i="99"/>
  <c r="X74" i="99"/>
  <c r="P74" i="99"/>
  <c r="O74" i="99"/>
  <c r="N74" i="99"/>
  <c r="M74" i="99"/>
  <c r="L74" i="99"/>
  <c r="K74" i="99"/>
  <c r="J74" i="99"/>
  <c r="I74" i="99"/>
  <c r="H74" i="99"/>
  <c r="AC73" i="99"/>
  <c r="AB73" i="99"/>
  <c r="AA73" i="99"/>
  <c r="Z73" i="99"/>
  <c r="Y73" i="99"/>
  <c r="X73" i="99"/>
  <c r="P73" i="99"/>
  <c r="O73" i="99"/>
  <c r="N73" i="99"/>
  <c r="M73" i="99"/>
  <c r="L73" i="99"/>
  <c r="K73" i="99"/>
  <c r="J73" i="99"/>
  <c r="I73" i="99"/>
  <c r="H73" i="99"/>
  <c r="AC72" i="99"/>
  <c r="AB72" i="99"/>
  <c r="AA72" i="99"/>
  <c r="Z72" i="99"/>
  <c r="Y72" i="99"/>
  <c r="X72" i="99"/>
  <c r="P72" i="99"/>
  <c r="O72" i="99"/>
  <c r="N72" i="99"/>
  <c r="M72" i="99"/>
  <c r="L72" i="99"/>
  <c r="K72" i="99"/>
  <c r="J72" i="99"/>
  <c r="I72" i="99"/>
  <c r="H72" i="99"/>
  <c r="AN71" i="99"/>
  <c r="AM71" i="99"/>
  <c r="AL71" i="99"/>
  <c r="AK71" i="99"/>
  <c r="AJ71" i="99"/>
  <c r="AI71" i="99"/>
  <c r="AG71" i="99"/>
  <c r="AF71" i="99"/>
  <c r="AE71" i="99"/>
  <c r="AC71" i="99"/>
  <c r="AB71" i="99"/>
  <c r="AA71" i="99"/>
  <c r="Z71" i="99"/>
  <c r="Y71" i="99"/>
  <c r="X71" i="99"/>
  <c r="P71" i="99"/>
  <c r="O71" i="99"/>
  <c r="N71" i="99"/>
  <c r="M71" i="99"/>
  <c r="L71" i="99"/>
  <c r="K71" i="99"/>
  <c r="J71" i="99"/>
  <c r="I71" i="99"/>
  <c r="H71" i="99"/>
  <c r="AN70" i="99"/>
  <c r="AM70" i="99"/>
  <c r="AL70" i="99"/>
  <c r="AK70" i="99"/>
  <c r="AJ70" i="99"/>
  <c r="AI70" i="99"/>
  <c r="AG70" i="99"/>
  <c r="AF70" i="99"/>
  <c r="AE70" i="99"/>
  <c r="AC70" i="99"/>
  <c r="AB70" i="99"/>
  <c r="AA70" i="99"/>
  <c r="Z70" i="99"/>
  <c r="Y70" i="99"/>
  <c r="X70" i="99"/>
  <c r="P70" i="99"/>
  <c r="O70" i="99"/>
  <c r="N70" i="99"/>
  <c r="M70" i="99"/>
  <c r="L70" i="99"/>
  <c r="K70" i="99"/>
  <c r="J70" i="99"/>
  <c r="I70" i="99"/>
  <c r="H70" i="99"/>
  <c r="AN69" i="99"/>
  <c r="AM69" i="99"/>
  <c r="AL69" i="99"/>
  <c r="AK69" i="99"/>
  <c r="AJ69" i="99"/>
  <c r="AI69" i="99"/>
  <c r="AG69" i="99"/>
  <c r="AF69" i="99"/>
  <c r="AE69" i="99"/>
  <c r="AC69" i="99"/>
  <c r="AB69" i="99"/>
  <c r="AA69" i="99"/>
  <c r="Z69" i="99"/>
  <c r="Y69" i="99"/>
  <c r="X69" i="99"/>
  <c r="P69" i="99"/>
  <c r="O69" i="99"/>
  <c r="N69" i="99"/>
  <c r="M69" i="99"/>
  <c r="L69" i="99"/>
  <c r="K69" i="99"/>
  <c r="J69" i="99"/>
  <c r="I69" i="99"/>
  <c r="H69" i="99"/>
  <c r="AN63" i="99"/>
  <c r="AQ63" i="99" s="1"/>
  <c r="AM63" i="99"/>
  <c r="AL63" i="99"/>
  <c r="AK63" i="99"/>
  <c r="AJ63" i="99"/>
  <c r="AI63" i="99"/>
  <c r="AG63" i="99"/>
  <c r="AF63" i="99"/>
  <c r="AE63" i="99"/>
  <c r="P63" i="99"/>
  <c r="O63" i="99"/>
  <c r="N63" i="99"/>
  <c r="W62" i="99"/>
  <c r="AC62" i="99" s="1"/>
  <c r="V62" i="99"/>
  <c r="U62" i="99"/>
  <c r="T62" i="99"/>
  <c r="S62" i="99"/>
  <c r="Y62" i="99" s="1"/>
  <c r="R62" i="99"/>
  <c r="X62" i="99" s="1"/>
  <c r="G62" i="99"/>
  <c r="M62" i="99" s="1"/>
  <c r="F62" i="99"/>
  <c r="L62" i="99" s="1"/>
  <c r="E62" i="99"/>
  <c r="D62" i="99"/>
  <c r="J62" i="99" s="1"/>
  <c r="C62" i="99"/>
  <c r="I62" i="99" s="1"/>
  <c r="B62" i="99"/>
  <c r="AN61" i="99"/>
  <c r="AM61" i="99"/>
  <c r="AL61" i="99"/>
  <c r="AK61" i="99"/>
  <c r="AJ61" i="99"/>
  <c r="AI61" i="99"/>
  <c r="AG61" i="99"/>
  <c r="AF61" i="99"/>
  <c r="AE61" i="99"/>
  <c r="AC61" i="99"/>
  <c r="AB61" i="99"/>
  <c r="AA61" i="99"/>
  <c r="Z61" i="99"/>
  <c r="Y61" i="99"/>
  <c r="X61" i="99"/>
  <c r="P61" i="99"/>
  <c r="O61" i="99"/>
  <c r="N61" i="99"/>
  <c r="M61" i="99"/>
  <c r="L61" i="99"/>
  <c r="K61" i="99"/>
  <c r="J61" i="99"/>
  <c r="I61" i="99"/>
  <c r="H61" i="99"/>
  <c r="AN60" i="99"/>
  <c r="AM60" i="99"/>
  <c r="AK60" i="99"/>
  <c r="AJ60" i="99"/>
  <c r="AG60" i="99"/>
  <c r="AF60" i="99"/>
  <c r="AE60" i="99"/>
  <c r="AC60" i="99"/>
  <c r="AB60" i="99"/>
  <c r="AA60" i="99"/>
  <c r="Z60" i="99"/>
  <c r="Y60" i="99"/>
  <c r="X60" i="99"/>
  <c r="P60" i="99"/>
  <c r="O60" i="99"/>
  <c r="M60" i="99"/>
  <c r="L60" i="99"/>
  <c r="K60" i="99"/>
  <c r="J60" i="99"/>
  <c r="I60" i="99"/>
  <c r="H60" i="99"/>
  <c r="AN59" i="99"/>
  <c r="AM59" i="99"/>
  <c r="AL59" i="99"/>
  <c r="AK59" i="99"/>
  <c r="AJ59" i="99"/>
  <c r="AI59" i="99"/>
  <c r="AG59" i="99"/>
  <c r="AF59" i="99"/>
  <c r="AE59" i="99"/>
  <c r="AC59" i="99"/>
  <c r="AB59" i="99"/>
  <c r="AA59" i="99"/>
  <c r="Z59" i="99"/>
  <c r="Y59" i="99"/>
  <c r="X59" i="99"/>
  <c r="P59" i="99"/>
  <c r="O59" i="99"/>
  <c r="N59" i="99"/>
  <c r="M59" i="99"/>
  <c r="L59" i="99"/>
  <c r="K59" i="99"/>
  <c r="J59" i="99"/>
  <c r="I59" i="99"/>
  <c r="H59" i="99"/>
  <c r="AN58" i="99"/>
  <c r="AM58" i="99"/>
  <c r="AL58" i="99"/>
  <c r="AK58" i="99"/>
  <c r="AJ58" i="99"/>
  <c r="AI58" i="99"/>
  <c r="AG58" i="99"/>
  <c r="AF58" i="99"/>
  <c r="AE58" i="99"/>
  <c r="AC58" i="99"/>
  <c r="AB58" i="99"/>
  <c r="AA58" i="99"/>
  <c r="Z58" i="99"/>
  <c r="Y58" i="99"/>
  <c r="X58" i="99"/>
  <c r="P58" i="99"/>
  <c r="O58" i="99"/>
  <c r="N58" i="99"/>
  <c r="M58" i="99"/>
  <c r="L58" i="99"/>
  <c r="K58" i="99"/>
  <c r="J58" i="99"/>
  <c r="I58" i="99"/>
  <c r="H58" i="99"/>
  <c r="AN57" i="99"/>
  <c r="AM57" i="99"/>
  <c r="AL57" i="99"/>
  <c r="AK57" i="99"/>
  <c r="AJ57" i="99"/>
  <c r="AI57" i="99"/>
  <c r="AG57" i="99"/>
  <c r="AF57" i="99"/>
  <c r="AE57" i="99"/>
  <c r="AC57" i="99"/>
  <c r="AB57" i="99"/>
  <c r="AA57" i="99"/>
  <c r="Z57" i="99"/>
  <c r="Y57" i="99"/>
  <c r="X57" i="99"/>
  <c r="P57" i="99"/>
  <c r="O57" i="99"/>
  <c r="N57" i="99"/>
  <c r="M57" i="99"/>
  <c r="L57" i="99"/>
  <c r="K57" i="99"/>
  <c r="J57" i="99"/>
  <c r="I57" i="99"/>
  <c r="H57" i="99"/>
  <c r="AN56" i="99"/>
  <c r="AM56" i="99"/>
  <c r="AL56" i="99"/>
  <c r="AK56" i="99"/>
  <c r="AJ56" i="99"/>
  <c r="AI56" i="99"/>
  <c r="AG56" i="99"/>
  <c r="AF56" i="99"/>
  <c r="AE56" i="99"/>
  <c r="AC56" i="99"/>
  <c r="AB56" i="99"/>
  <c r="AA56" i="99"/>
  <c r="Z56" i="99"/>
  <c r="Y56" i="99"/>
  <c r="X56" i="99"/>
  <c r="P56" i="99"/>
  <c r="O56" i="99"/>
  <c r="N56" i="99"/>
  <c r="M56" i="99"/>
  <c r="L56" i="99"/>
  <c r="K56" i="99"/>
  <c r="J56" i="99"/>
  <c r="I56" i="99"/>
  <c r="H56" i="99"/>
  <c r="AN55" i="99"/>
  <c r="AM55" i="99"/>
  <c r="AK55" i="99"/>
  <c r="AI55" i="99"/>
  <c r="AG55" i="99"/>
  <c r="AE55" i="99"/>
  <c r="AC55" i="99"/>
  <c r="AB55" i="99"/>
  <c r="AA55" i="99"/>
  <c r="Z55" i="99"/>
  <c r="Y55" i="99"/>
  <c r="X55" i="99"/>
  <c r="P55" i="99"/>
  <c r="O55" i="99"/>
  <c r="N55" i="99"/>
  <c r="M55" i="99"/>
  <c r="L55" i="99"/>
  <c r="K55" i="99"/>
  <c r="J55" i="99"/>
  <c r="I55" i="99"/>
  <c r="H55" i="99"/>
  <c r="AN54" i="99"/>
  <c r="AQ54" i="99" s="1"/>
  <c r="AM54" i="99"/>
  <c r="AL54" i="99"/>
  <c r="AK54" i="99"/>
  <c r="AJ54" i="99"/>
  <c r="AG54" i="99"/>
  <c r="AF54" i="99"/>
  <c r="AC54" i="99"/>
  <c r="AB54" i="99"/>
  <c r="AA54" i="99"/>
  <c r="Z54" i="99"/>
  <c r="Y54" i="99"/>
  <c r="X54" i="99"/>
  <c r="P54" i="99"/>
  <c r="O54" i="99"/>
  <c r="M54" i="99"/>
  <c r="L54" i="99"/>
  <c r="K54" i="99"/>
  <c r="J54" i="99"/>
  <c r="I54" i="99"/>
  <c r="H54" i="99"/>
  <c r="AN53" i="99"/>
  <c r="AM53" i="99"/>
  <c r="AL53" i="99"/>
  <c r="AK53" i="99"/>
  <c r="AJ53" i="99"/>
  <c r="AI53" i="99"/>
  <c r="AG53" i="99"/>
  <c r="AF53" i="99"/>
  <c r="AE53" i="99"/>
  <c r="AC53" i="99"/>
  <c r="AB53" i="99"/>
  <c r="AA53" i="99"/>
  <c r="Z53" i="99"/>
  <c r="Y53" i="99"/>
  <c r="X53" i="99"/>
  <c r="P53" i="99"/>
  <c r="O53" i="99"/>
  <c r="N53" i="99"/>
  <c r="M53" i="99"/>
  <c r="L53" i="99"/>
  <c r="K53" i="99"/>
  <c r="J53" i="99"/>
  <c r="I53" i="99"/>
  <c r="H53" i="99"/>
  <c r="AN52" i="99"/>
  <c r="AM52" i="99"/>
  <c r="AL52" i="99"/>
  <c r="AK52" i="99"/>
  <c r="AJ52" i="99"/>
  <c r="AI52" i="99"/>
  <c r="AG52" i="99"/>
  <c r="AF52" i="99"/>
  <c r="AE52" i="99"/>
  <c r="AC52" i="99"/>
  <c r="AB52" i="99"/>
  <c r="AA52" i="99"/>
  <c r="Z52" i="99"/>
  <c r="Y52" i="99"/>
  <c r="X52" i="99"/>
  <c r="P52" i="99"/>
  <c r="O52" i="99"/>
  <c r="N52" i="99"/>
  <c r="M52" i="99"/>
  <c r="L52" i="99"/>
  <c r="K52" i="99"/>
  <c r="J52" i="99"/>
  <c r="I52" i="99"/>
  <c r="H52" i="99"/>
  <c r="AN51" i="99"/>
  <c r="AM51" i="99"/>
  <c r="AL51" i="99"/>
  <c r="AK51" i="99"/>
  <c r="AJ51" i="99"/>
  <c r="AI51" i="99"/>
  <c r="AG51" i="99"/>
  <c r="AF51" i="99"/>
  <c r="AE51" i="99"/>
  <c r="AC51" i="99"/>
  <c r="AB51" i="99"/>
  <c r="AA51" i="99"/>
  <c r="Z51" i="99"/>
  <c r="Y51" i="99"/>
  <c r="X51" i="99"/>
  <c r="P51" i="99"/>
  <c r="O51" i="99"/>
  <c r="N51" i="99"/>
  <c r="M51" i="99"/>
  <c r="L51" i="99"/>
  <c r="K51" i="99"/>
  <c r="J51" i="99"/>
  <c r="I51" i="99"/>
  <c r="H51" i="99"/>
  <c r="AN50" i="99"/>
  <c r="AM50" i="99"/>
  <c r="AL50" i="99"/>
  <c r="AK50" i="99"/>
  <c r="AJ50" i="99"/>
  <c r="AI50" i="99"/>
  <c r="AG50" i="99"/>
  <c r="AF50" i="99"/>
  <c r="AE50" i="99"/>
  <c r="AC50" i="99"/>
  <c r="AB50" i="99"/>
  <c r="AA50" i="99"/>
  <c r="Z50" i="99"/>
  <c r="Y50" i="99"/>
  <c r="X50" i="99"/>
  <c r="P50" i="99"/>
  <c r="O50" i="99"/>
  <c r="N50" i="99"/>
  <c r="M50" i="99"/>
  <c r="L50" i="99"/>
  <c r="K50" i="99"/>
  <c r="J50" i="99"/>
  <c r="I50" i="99"/>
  <c r="H50" i="99"/>
  <c r="AN49" i="99"/>
  <c r="AM49" i="99"/>
  <c r="AL49" i="99"/>
  <c r="AK49" i="99"/>
  <c r="AJ49" i="99"/>
  <c r="AI49" i="99"/>
  <c r="AG49" i="99"/>
  <c r="AF49" i="99"/>
  <c r="AE49" i="99"/>
  <c r="AC49" i="99"/>
  <c r="AB49" i="99"/>
  <c r="AA49" i="99"/>
  <c r="Z49" i="99"/>
  <c r="Y49" i="99"/>
  <c r="X49" i="99"/>
  <c r="P49" i="99"/>
  <c r="O49" i="99"/>
  <c r="N49" i="99"/>
  <c r="M49" i="99"/>
  <c r="L49" i="99"/>
  <c r="K49" i="99"/>
  <c r="J49" i="99"/>
  <c r="I49" i="99"/>
  <c r="H49" i="99"/>
  <c r="AN48" i="99"/>
  <c r="AM48" i="99"/>
  <c r="AL48" i="99"/>
  <c r="AK48" i="99"/>
  <c r="AJ48" i="99"/>
  <c r="AI48" i="99"/>
  <c r="AG48" i="99"/>
  <c r="AF48" i="99"/>
  <c r="AE48" i="99"/>
  <c r="AC48" i="99"/>
  <c r="AB48" i="99"/>
  <c r="AA48" i="99"/>
  <c r="Z48" i="99"/>
  <c r="Y48" i="99"/>
  <c r="X48" i="99"/>
  <c r="P48" i="99"/>
  <c r="O48" i="99"/>
  <c r="N48" i="99"/>
  <c r="M48" i="99"/>
  <c r="L48" i="99"/>
  <c r="K48" i="99"/>
  <c r="J48" i="99"/>
  <c r="I48" i="99"/>
  <c r="H48" i="99"/>
  <c r="AN47" i="99"/>
  <c r="AM47" i="99"/>
  <c r="AL47" i="99"/>
  <c r="AK47" i="99"/>
  <c r="AJ47" i="99"/>
  <c r="AI47" i="99"/>
  <c r="AG47" i="99"/>
  <c r="AF47" i="99"/>
  <c r="AE47" i="99"/>
  <c r="AC47" i="99"/>
  <c r="AB47" i="99"/>
  <c r="AA47" i="99"/>
  <c r="Z47" i="99"/>
  <c r="Y47" i="99"/>
  <c r="X47" i="99"/>
  <c r="P47" i="99"/>
  <c r="O47" i="99"/>
  <c r="N47" i="99"/>
  <c r="M47" i="99"/>
  <c r="L47" i="99"/>
  <c r="K47" i="99"/>
  <c r="J47" i="99"/>
  <c r="I47" i="99"/>
  <c r="H47" i="99"/>
  <c r="AN46" i="99"/>
  <c r="AM46" i="99"/>
  <c r="AL46" i="99"/>
  <c r="AK46" i="99"/>
  <c r="AJ46" i="99"/>
  <c r="AI46" i="99"/>
  <c r="AG46" i="99"/>
  <c r="AF46" i="99"/>
  <c r="AE46" i="99"/>
  <c r="AC46" i="99"/>
  <c r="AB46" i="99"/>
  <c r="AA46" i="99"/>
  <c r="Z46" i="99"/>
  <c r="Y46" i="99"/>
  <c r="X46" i="99"/>
  <c r="P46" i="99"/>
  <c r="O46" i="99"/>
  <c r="N46" i="99"/>
  <c r="M46" i="99"/>
  <c r="L46" i="99"/>
  <c r="K46" i="99"/>
  <c r="J46" i="99"/>
  <c r="I46" i="99"/>
  <c r="H46" i="99"/>
  <c r="AN45" i="99"/>
  <c r="AM45" i="99"/>
  <c r="AL45" i="99"/>
  <c r="AK45" i="99"/>
  <c r="AJ45" i="99"/>
  <c r="AI45" i="99"/>
  <c r="AG45" i="99"/>
  <c r="AF45" i="99"/>
  <c r="AE45" i="99"/>
  <c r="AC45" i="99"/>
  <c r="AB45" i="99"/>
  <c r="AA45" i="99"/>
  <c r="Z45" i="99"/>
  <c r="Y45" i="99"/>
  <c r="X45" i="99"/>
  <c r="P45" i="99"/>
  <c r="O45" i="99"/>
  <c r="N45" i="99"/>
  <c r="M45" i="99"/>
  <c r="L45" i="99"/>
  <c r="K45" i="99"/>
  <c r="J45" i="99"/>
  <c r="I45" i="99"/>
  <c r="H45" i="99"/>
  <c r="AN44" i="99"/>
  <c r="AM44" i="99"/>
  <c r="AL44" i="99"/>
  <c r="AK44" i="99"/>
  <c r="AJ44" i="99"/>
  <c r="AI44" i="99"/>
  <c r="AG44" i="99"/>
  <c r="AF44" i="99"/>
  <c r="AE44" i="99"/>
  <c r="AC44" i="99"/>
  <c r="AB44" i="99"/>
  <c r="AA44" i="99"/>
  <c r="Z44" i="99"/>
  <c r="Y44" i="99"/>
  <c r="X44" i="99"/>
  <c r="P44" i="99"/>
  <c r="O44" i="99"/>
  <c r="N44" i="99"/>
  <c r="M44" i="99"/>
  <c r="L44" i="99"/>
  <c r="K44" i="99"/>
  <c r="J44" i="99"/>
  <c r="I44" i="99"/>
  <c r="H44" i="99"/>
  <c r="AN43" i="99"/>
  <c r="AM43" i="99"/>
  <c r="AL43" i="99"/>
  <c r="AK43" i="99"/>
  <c r="AJ43" i="99"/>
  <c r="AI43" i="99"/>
  <c r="AG43" i="99"/>
  <c r="AF43" i="99"/>
  <c r="AE43" i="99"/>
  <c r="AC43" i="99"/>
  <c r="AB43" i="99"/>
  <c r="AA43" i="99"/>
  <c r="Z43" i="99"/>
  <c r="Y43" i="99"/>
  <c r="X43" i="99"/>
  <c r="P43" i="99"/>
  <c r="O43" i="99"/>
  <c r="N43" i="99"/>
  <c r="M43" i="99"/>
  <c r="L43" i="99"/>
  <c r="K43" i="99"/>
  <c r="J43" i="99"/>
  <c r="I43" i="99"/>
  <c r="H43" i="99"/>
  <c r="AN42" i="99"/>
  <c r="AM42" i="99"/>
  <c r="AL42" i="99"/>
  <c r="AK42" i="99"/>
  <c r="AJ42" i="99"/>
  <c r="AI42" i="99"/>
  <c r="AG42" i="99"/>
  <c r="AF42" i="99"/>
  <c r="AE42" i="99"/>
  <c r="AC42" i="99"/>
  <c r="AB42" i="99"/>
  <c r="AA42" i="99"/>
  <c r="Z42" i="99"/>
  <c r="Y42" i="99"/>
  <c r="X42" i="99"/>
  <c r="P42" i="99"/>
  <c r="O42" i="99"/>
  <c r="N42" i="99"/>
  <c r="M42" i="99"/>
  <c r="L42" i="99"/>
  <c r="K42" i="99"/>
  <c r="J42" i="99"/>
  <c r="I42" i="99"/>
  <c r="H42" i="99"/>
  <c r="AN41" i="99"/>
  <c r="AM41" i="99"/>
  <c r="AL41" i="99"/>
  <c r="AK41" i="99"/>
  <c r="AJ41" i="99"/>
  <c r="AI41" i="99"/>
  <c r="AG41" i="99"/>
  <c r="AF41" i="99"/>
  <c r="AE41" i="99"/>
  <c r="AC41" i="99"/>
  <c r="AB41" i="99"/>
  <c r="AA41" i="99"/>
  <c r="Z41" i="99"/>
  <c r="Y41" i="99"/>
  <c r="X41" i="99"/>
  <c r="P41" i="99"/>
  <c r="O41" i="99"/>
  <c r="N41" i="99"/>
  <c r="M41" i="99"/>
  <c r="L41" i="99"/>
  <c r="K41" i="99"/>
  <c r="J41" i="99"/>
  <c r="I41" i="99"/>
  <c r="H41" i="99"/>
  <c r="AN40" i="99"/>
  <c r="AM40" i="99"/>
  <c r="AL40" i="99"/>
  <c r="AK40" i="99"/>
  <c r="AJ40" i="99"/>
  <c r="AI40" i="99"/>
  <c r="AG40" i="99"/>
  <c r="AF40" i="99"/>
  <c r="AE40" i="99"/>
  <c r="AC40" i="99"/>
  <c r="AB40" i="99"/>
  <c r="AA40" i="99"/>
  <c r="Z40" i="99"/>
  <c r="Y40" i="99"/>
  <c r="X40" i="99"/>
  <c r="P40" i="99"/>
  <c r="O40" i="99"/>
  <c r="N40" i="99"/>
  <c r="M40" i="99"/>
  <c r="L40" i="99"/>
  <c r="K40" i="99"/>
  <c r="J40" i="99"/>
  <c r="J63" i="99" s="1"/>
  <c r="I40" i="99"/>
  <c r="H40" i="99"/>
  <c r="AN33" i="99"/>
  <c r="AM33" i="99"/>
  <c r="AL33" i="99"/>
  <c r="AK33" i="99"/>
  <c r="AJ33" i="99"/>
  <c r="AI33" i="99"/>
  <c r="AG33" i="99"/>
  <c r="AF33" i="99"/>
  <c r="AE33" i="99"/>
  <c r="P33" i="99"/>
  <c r="O33" i="99"/>
  <c r="N33" i="99"/>
  <c r="W32" i="99"/>
  <c r="AC32" i="99" s="1"/>
  <c r="V32" i="99"/>
  <c r="U32" i="99"/>
  <c r="T32" i="99"/>
  <c r="S32" i="99"/>
  <c r="Y32" i="99" s="1"/>
  <c r="R32" i="99"/>
  <c r="X32" i="99" s="1"/>
  <c r="G32" i="99"/>
  <c r="F32" i="99"/>
  <c r="L32" i="99" s="1"/>
  <c r="E32" i="99"/>
  <c r="K32" i="99" s="1"/>
  <c r="D32" i="99"/>
  <c r="J32" i="99" s="1"/>
  <c r="C32" i="99"/>
  <c r="I32" i="99" s="1"/>
  <c r="B32" i="99"/>
  <c r="H32" i="99" s="1"/>
  <c r="AN31" i="99"/>
  <c r="AM31" i="99"/>
  <c r="AL31" i="99"/>
  <c r="AK31" i="99"/>
  <c r="AJ31" i="99"/>
  <c r="AI31" i="99"/>
  <c r="AG31" i="99"/>
  <c r="AF31" i="99"/>
  <c r="AE31" i="99"/>
  <c r="AC31" i="99"/>
  <c r="AB31" i="99"/>
  <c r="AA31" i="99"/>
  <c r="Z31" i="99"/>
  <c r="Y31" i="99"/>
  <c r="X31" i="99"/>
  <c r="P31" i="99"/>
  <c r="O31" i="99"/>
  <c r="N31" i="99"/>
  <c r="M31" i="99"/>
  <c r="L31" i="99"/>
  <c r="K31" i="99"/>
  <c r="J31" i="99"/>
  <c r="I31" i="99"/>
  <c r="H31" i="99"/>
  <c r="AN30" i="99"/>
  <c r="AM30" i="99"/>
  <c r="AL30" i="99"/>
  <c r="AK30" i="99"/>
  <c r="AJ30" i="99"/>
  <c r="AI30" i="99"/>
  <c r="AG30" i="99"/>
  <c r="AF30" i="99"/>
  <c r="AE30" i="99"/>
  <c r="AC30" i="99"/>
  <c r="AB30" i="99"/>
  <c r="AA30" i="99"/>
  <c r="Z30" i="99"/>
  <c r="Y30" i="99"/>
  <c r="X30" i="99"/>
  <c r="P30" i="99"/>
  <c r="O30" i="99"/>
  <c r="N30" i="99"/>
  <c r="M30" i="99"/>
  <c r="L30" i="99"/>
  <c r="K30" i="99"/>
  <c r="J30" i="99"/>
  <c r="I30" i="99"/>
  <c r="H30" i="99"/>
  <c r="AN29" i="99"/>
  <c r="AM29" i="99"/>
  <c r="AL29" i="99"/>
  <c r="AK29" i="99"/>
  <c r="AJ29" i="99"/>
  <c r="AI29" i="99"/>
  <c r="AG29" i="99"/>
  <c r="AF29" i="99"/>
  <c r="AE29" i="99"/>
  <c r="AC29" i="99"/>
  <c r="AB29" i="99"/>
  <c r="AA29" i="99"/>
  <c r="Z29" i="99"/>
  <c r="Y29" i="99"/>
  <c r="X29" i="99"/>
  <c r="P29" i="99"/>
  <c r="O29" i="99"/>
  <c r="N29" i="99"/>
  <c r="M29" i="99"/>
  <c r="L29" i="99"/>
  <c r="K29" i="99"/>
  <c r="J29" i="99"/>
  <c r="I29" i="99"/>
  <c r="H29" i="99"/>
  <c r="AN28" i="99"/>
  <c r="AM28" i="99"/>
  <c r="AL28" i="99"/>
  <c r="AK28" i="99"/>
  <c r="AJ28" i="99"/>
  <c r="AI28" i="99"/>
  <c r="AG28" i="99"/>
  <c r="AF28" i="99"/>
  <c r="AE28" i="99"/>
  <c r="AC28" i="99"/>
  <c r="AB28" i="99"/>
  <c r="AA28" i="99"/>
  <c r="Z28" i="99"/>
  <c r="Y28" i="99"/>
  <c r="X28" i="99"/>
  <c r="P28" i="99"/>
  <c r="O28" i="99"/>
  <c r="N28" i="99"/>
  <c r="M28" i="99"/>
  <c r="L28" i="99"/>
  <c r="K28" i="99"/>
  <c r="J28" i="99"/>
  <c r="I28" i="99"/>
  <c r="H28" i="99"/>
  <c r="AN27" i="99"/>
  <c r="AM27" i="99"/>
  <c r="AL27" i="99"/>
  <c r="AK27" i="99"/>
  <c r="AJ27" i="99"/>
  <c r="AI27" i="99"/>
  <c r="AG27" i="99"/>
  <c r="AF27" i="99"/>
  <c r="AE27" i="99"/>
  <c r="AC27" i="99"/>
  <c r="AB27" i="99"/>
  <c r="AA27" i="99"/>
  <c r="Z27" i="99"/>
  <c r="Y27" i="99"/>
  <c r="X27" i="99"/>
  <c r="P27" i="99"/>
  <c r="O27" i="99"/>
  <c r="N27" i="99"/>
  <c r="M27" i="99"/>
  <c r="L27" i="99"/>
  <c r="K27" i="99"/>
  <c r="J27" i="99"/>
  <c r="I27" i="99"/>
  <c r="H27" i="99"/>
  <c r="AN26" i="99"/>
  <c r="AM26" i="99"/>
  <c r="AL26" i="99"/>
  <c r="AK26" i="99"/>
  <c r="AJ26" i="99"/>
  <c r="AI26" i="99"/>
  <c r="AG26" i="99"/>
  <c r="AF26" i="99"/>
  <c r="AE26" i="99"/>
  <c r="AC26" i="99"/>
  <c r="AB26" i="99"/>
  <c r="AA26" i="99"/>
  <c r="Z26" i="99"/>
  <c r="Y26" i="99"/>
  <c r="X26" i="99"/>
  <c r="P26" i="99"/>
  <c r="O26" i="99"/>
  <c r="N26" i="99"/>
  <c r="M26" i="99"/>
  <c r="L26" i="99"/>
  <c r="K26" i="99"/>
  <c r="J26" i="99"/>
  <c r="I26" i="99"/>
  <c r="H26" i="99"/>
  <c r="AN25" i="99"/>
  <c r="AM25" i="99"/>
  <c r="AL25" i="99"/>
  <c r="AK25" i="99"/>
  <c r="AJ25" i="99"/>
  <c r="AI25" i="99"/>
  <c r="AG25" i="99"/>
  <c r="AF25" i="99"/>
  <c r="AE25" i="99"/>
  <c r="AC25" i="99"/>
  <c r="AB25" i="99"/>
  <c r="AA25" i="99"/>
  <c r="Z25" i="99"/>
  <c r="Y25" i="99"/>
  <c r="X25" i="99"/>
  <c r="P25" i="99"/>
  <c r="O25" i="99"/>
  <c r="N25" i="99"/>
  <c r="M25" i="99"/>
  <c r="L25" i="99"/>
  <c r="K25" i="99"/>
  <c r="J25" i="99"/>
  <c r="I25" i="99"/>
  <c r="H25" i="99"/>
  <c r="AN24" i="99"/>
  <c r="AM24" i="99"/>
  <c r="AL24" i="99"/>
  <c r="AK24" i="99"/>
  <c r="AJ24" i="99"/>
  <c r="AI24" i="99"/>
  <c r="AG24" i="99"/>
  <c r="AF24" i="99"/>
  <c r="AE24" i="99"/>
  <c r="AC24" i="99"/>
  <c r="AB24" i="99"/>
  <c r="AA24" i="99"/>
  <c r="Z24" i="99"/>
  <c r="Y24" i="99"/>
  <c r="X24" i="99"/>
  <c r="P24" i="99"/>
  <c r="O24" i="99"/>
  <c r="N24" i="99"/>
  <c r="M24" i="99"/>
  <c r="L24" i="99"/>
  <c r="K24" i="99"/>
  <c r="J24" i="99"/>
  <c r="I24" i="99"/>
  <c r="H24" i="99"/>
  <c r="AN23" i="99"/>
  <c r="AM23" i="99"/>
  <c r="AL23" i="99"/>
  <c r="AK23" i="99"/>
  <c r="AJ23" i="99"/>
  <c r="AI23" i="99"/>
  <c r="AG23" i="99"/>
  <c r="AF23" i="99"/>
  <c r="AE23" i="99"/>
  <c r="AC23" i="99"/>
  <c r="AB23" i="99"/>
  <c r="AA23" i="99"/>
  <c r="Z23" i="99"/>
  <c r="Y23" i="99"/>
  <c r="X23" i="99"/>
  <c r="P23" i="99"/>
  <c r="O23" i="99"/>
  <c r="N23" i="99"/>
  <c r="M23" i="99"/>
  <c r="L23" i="99"/>
  <c r="K23" i="99"/>
  <c r="J23" i="99"/>
  <c r="I23" i="99"/>
  <c r="H23" i="99"/>
  <c r="AN22" i="99"/>
  <c r="AM22" i="99"/>
  <c r="AL22" i="99"/>
  <c r="AK22" i="99"/>
  <c r="AJ22" i="99"/>
  <c r="AI22" i="99"/>
  <c r="AG22" i="99"/>
  <c r="AF22" i="99"/>
  <c r="AE22" i="99"/>
  <c r="AC22" i="99"/>
  <c r="AB22" i="99"/>
  <c r="AA22" i="99"/>
  <c r="Z22" i="99"/>
  <c r="Y22" i="99"/>
  <c r="X22" i="99"/>
  <c r="P22" i="99"/>
  <c r="O22" i="99"/>
  <c r="N22" i="99"/>
  <c r="M22" i="99"/>
  <c r="L22" i="99"/>
  <c r="K22" i="99"/>
  <c r="J22" i="99"/>
  <c r="I22" i="99"/>
  <c r="H22" i="99"/>
  <c r="AN21" i="99"/>
  <c r="AM21" i="99"/>
  <c r="AL21" i="99"/>
  <c r="AK21" i="99"/>
  <c r="AJ21" i="99"/>
  <c r="AI21" i="99"/>
  <c r="AG21" i="99"/>
  <c r="AF21" i="99"/>
  <c r="AE21" i="99"/>
  <c r="AC21" i="99"/>
  <c r="AB21" i="99"/>
  <c r="AA21" i="99"/>
  <c r="Z21" i="99"/>
  <c r="Y21" i="99"/>
  <c r="X21" i="99"/>
  <c r="P21" i="99"/>
  <c r="O21" i="99"/>
  <c r="N21" i="99"/>
  <c r="M21" i="99"/>
  <c r="L21" i="99"/>
  <c r="K21" i="99"/>
  <c r="J21" i="99"/>
  <c r="I21" i="99"/>
  <c r="H21" i="99"/>
  <c r="AN20" i="99"/>
  <c r="AM20" i="99"/>
  <c r="AL20" i="99"/>
  <c r="AK20" i="99"/>
  <c r="AJ20" i="99"/>
  <c r="AI20" i="99"/>
  <c r="AG20" i="99"/>
  <c r="AF20" i="99"/>
  <c r="AE20" i="99"/>
  <c r="AC20" i="99"/>
  <c r="AB20" i="99"/>
  <c r="AA20" i="99"/>
  <c r="Z20" i="99"/>
  <c r="Y20" i="99"/>
  <c r="X20" i="99"/>
  <c r="P20" i="99"/>
  <c r="O20" i="99"/>
  <c r="N20" i="99"/>
  <c r="M20" i="99"/>
  <c r="L20" i="99"/>
  <c r="K20" i="99"/>
  <c r="J20" i="99"/>
  <c r="I20" i="99"/>
  <c r="H20" i="99"/>
  <c r="AN19" i="99"/>
  <c r="AM19" i="99"/>
  <c r="AL19" i="99"/>
  <c r="AK19" i="99"/>
  <c r="AJ19" i="99"/>
  <c r="AI19" i="99"/>
  <c r="AG19" i="99"/>
  <c r="AF19" i="99"/>
  <c r="AE19" i="99"/>
  <c r="AC19" i="99"/>
  <c r="AB19" i="99"/>
  <c r="AA19" i="99"/>
  <c r="Z19" i="99"/>
  <c r="Y19" i="99"/>
  <c r="X19" i="99"/>
  <c r="P19" i="99"/>
  <c r="O19" i="99"/>
  <c r="N19" i="99"/>
  <c r="M19" i="99"/>
  <c r="L19" i="99"/>
  <c r="K19" i="99"/>
  <c r="J19" i="99"/>
  <c r="I19" i="99"/>
  <c r="H19" i="99"/>
  <c r="AN18" i="99"/>
  <c r="AM18" i="99"/>
  <c r="AL18" i="99"/>
  <c r="AK18" i="99"/>
  <c r="AJ18" i="99"/>
  <c r="AI18" i="99"/>
  <c r="AG18" i="99"/>
  <c r="AF18" i="99"/>
  <c r="AE18" i="99"/>
  <c r="AC18" i="99"/>
  <c r="AB18" i="99"/>
  <c r="AA18" i="99"/>
  <c r="Z18" i="99"/>
  <c r="Y18" i="99"/>
  <c r="X18" i="99"/>
  <c r="P18" i="99"/>
  <c r="O18" i="99"/>
  <c r="N18" i="99"/>
  <c r="M18" i="99"/>
  <c r="L18" i="99"/>
  <c r="K18" i="99"/>
  <c r="J18" i="99"/>
  <c r="I18" i="99"/>
  <c r="H18" i="99"/>
  <c r="AN17" i="99"/>
  <c r="AM17" i="99"/>
  <c r="AL17" i="99"/>
  <c r="AK17" i="99"/>
  <c r="AJ17" i="99"/>
  <c r="AI17" i="99"/>
  <c r="AG17" i="99"/>
  <c r="AF17" i="99"/>
  <c r="AE17" i="99"/>
  <c r="AC17" i="99"/>
  <c r="AB17" i="99"/>
  <c r="AA17" i="99"/>
  <c r="Z17" i="99"/>
  <c r="Y17" i="99"/>
  <c r="X17" i="99"/>
  <c r="P17" i="99"/>
  <c r="O17" i="99"/>
  <c r="N17" i="99"/>
  <c r="M17" i="99"/>
  <c r="L17" i="99"/>
  <c r="K17" i="99"/>
  <c r="J17" i="99"/>
  <c r="I17" i="99"/>
  <c r="H17" i="99"/>
  <c r="AN16" i="99"/>
  <c r="AM16" i="99"/>
  <c r="AL16" i="99"/>
  <c r="AK16" i="99"/>
  <c r="AJ16" i="99"/>
  <c r="AI16" i="99"/>
  <c r="AG16" i="99"/>
  <c r="AF16" i="99"/>
  <c r="AE16" i="99"/>
  <c r="AC16" i="99"/>
  <c r="AB16" i="99"/>
  <c r="AA16" i="99"/>
  <c r="Z16" i="99"/>
  <c r="Y16" i="99"/>
  <c r="X16" i="99"/>
  <c r="P16" i="99"/>
  <c r="O16" i="99"/>
  <c r="N16" i="99"/>
  <c r="M16" i="99"/>
  <c r="L16" i="99"/>
  <c r="K16" i="99"/>
  <c r="J16" i="99"/>
  <c r="I16" i="99"/>
  <c r="H16" i="99"/>
  <c r="AN15" i="99"/>
  <c r="AM15" i="99"/>
  <c r="AL15" i="99"/>
  <c r="AK15" i="99"/>
  <c r="AJ15" i="99"/>
  <c r="AI15" i="99"/>
  <c r="AG15" i="99"/>
  <c r="AF15" i="99"/>
  <c r="AE15" i="99"/>
  <c r="AC15" i="99"/>
  <c r="AB15" i="99"/>
  <c r="AA15" i="99"/>
  <c r="Z15" i="99"/>
  <c r="Y15" i="99"/>
  <c r="X15" i="99"/>
  <c r="P15" i="99"/>
  <c r="O15" i="99"/>
  <c r="N15" i="99"/>
  <c r="M15" i="99"/>
  <c r="L15" i="99"/>
  <c r="K15" i="99"/>
  <c r="J15" i="99"/>
  <c r="I15" i="99"/>
  <c r="H15" i="99"/>
  <c r="AN14" i="99"/>
  <c r="AM14" i="99"/>
  <c r="AL14" i="99"/>
  <c r="AK14" i="99"/>
  <c r="AJ14" i="99"/>
  <c r="AI14" i="99"/>
  <c r="AG14" i="99"/>
  <c r="AF14" i="99"/>
  <c r="AE14" i="99"/>
  <c r="AC14" i="99"/>
  <c r="AB14" i="99"/>
  <c r="AA14" i="99"/>
  <c r="Z14" i="99"/>
  <c r="Y14" i="99"/>
  <c r="X14" i="99"/>
  <c r="P14" i="99"/>
  <c r="O14" i="99"/>
  <c r="N14" i="99"/>
  <c r="M14" i="99"/>
  <c r="L14" i="99"/>
  <c r="K14" i="99"/>
  <c r="J14" i="99"/>
  <c r="I14" i="99"/>
  <c r="H14" i="99"/>
  <c r="AN13" i="99"/>
  <c r="AM13" i="99"/>
  <c r="AL13" i="99"/>
  <c r="AK13" i="99"/>
  <c r="AJ13" i="99"/>
  <c r="AI13" i="99"/>
  <c r="AG13" i="99"/>
  <c r="AF13" i="99"/>
  <c r="AE13" i="99"/>
  <c r="AC13" i="99"/>
  <c r="AB13" i="99"/>
  <c r="AA13" i="99"/>
  <c r="Z13" i="99"/>
  <c r="Y13" i="99"/>
  <c r="X13" i="99"/>
  <c r="P13" i="99"/>
  <c r="O13" i="99"/>
  <c r="N13" i="99"/>
  <c r="M13" i="99"/>
  <c r="L13" i="99"/>
  <c r="K13" i="99"/>
  <c r="J13" i="99"/>
  <c r="I13" i="99"/>
  <c r="H13" i="99"/>
  <c r="AN12" i="99"/>
  <c r="AM12" i="99"/>
  <c r="AL12" i="99"/>
  <c r="AK12" i="99"/>
  <c r="AJ12" i="99"/>
  <c r="AI12" i="99"/>
  <c r="AG12" i="99"/>
  <c r="AF12" i="99"/>
  <c r="AE12" i="99"/>
  <c r="AC12" i="99"/>
  <c r="AB12" i="99"/>
  <c r="AA12" i="99"/>
  <c r="Z12" i="99"/>
  <c r="Y12" i="99"/>
  <c r="X12" i="99"/>
  <c r="P12" i="99"/>
  <c r="O12" i="99"/>
  <c r="N12" i="99"/>
  <c r="M12" i="99"/>
  <c r="L12" i="99"/>
  <c r="K12" i="99"/>
  <c r="J12" i="99"/>
  <c r="I12" i="99"/>
  <c r="H12" i="99"/>
  <c r="AN11" i="99"/>
  <c r="AM11" i="99"/>
  <c r="AL11" i="99"/>
  <c r="AK11" i="99"/>
  <c r="AJ11" i="99"/>
  <c r="AI11" i="99"/>
  <c r="AG11" i="99"/>
  <c r="AF11" i="99"/>
  <c r="AE11" i="99"/>
  <c r="AC11" i="99"/>
  <c r="AB11" i="99"/>
  <c r="AA11" i="99"/>
  <c r="Z11" i="99"/>
  <c r="Y11" i="99"/>
  <c r="X11" i="99"/>
  <c r="P11" i="99"/>
  <c r="O11" i="99"/>
  <c r="N11" i="99"/>
  <c r="M11" i="99"/>
  <c r="L11" i="99"/>
  <c r="K11" i="99"/>
  <c r="J11" i="99"/>
  <c r="I11" i="99"/>
  <c r="H11" i="99"/>
  <c r="AN10" i="99"/>
  <c r="AM10" i="99"/>
  <c r="AL10" i="99"/>
  <c r="AK10" i="99"/>
  <c r="AJ10" i="99"/>
  <c r="AI10" i="99"/>
  <c r="AG10" i="99"/>
  <c r="AF10" i="99"/>
  <c r="AE10" i="99"/>
  <c r="AC10" i="99"/>
  <c r="AB10" i="99"/>
  <c r="AA10" i="99"/>
  <c r="Z10" i="99"/>
  <c r="Y10" i="99"/>
  <c r="X10" i="99"/>
  <c r="P10" i="99"/>
  <c r="O10" i="99"/>
  <c r="N10" i="99"/>
  <c r="M10" i="99"/>
  <c r="L10" i="99"/>
  <c r="K10" i="99"/>
  <c r="J10" i="99"/>
  <c r="I10" i="99"/>
  <c r="H10" i="99"/>
  <c r="AN9" i="99"/>
  <c r="AM9" i="99"/>
  <c r="AL9" i="99"/>
  <c r="AK9" i="99"/>
  <c r="AJ9" i="99"/>
  <c r="AI9" i="99"/>
  <c r="AG9" i="99"/>
  <c r="AF9" i="99"/>
  <c r="AE9" i="99"/>
  <c r="AC9" i="99"/>
  <c r="AB9" i="99"/>
  <c r="AA9" i="99"/>
  <c r="Z9" i="99"/>
  <c r="Y9" i="99"/>
  <c r="X9" i="99"/>
  <c r="P9" i="99"/>
  <c r="O9" i="99"/>
  <c r="N9" i="99"/>
  <c r="M9" i="99"/>
  <c r="L9" i="99"/>
  <c r="K9" i="99"/>
  <c r="J9" i="99"/>
  <c r="I9" i="99"/>
  <c r="H9" i="99"/>
  <c r="AN8" i="99"/>
  <c r="AM8" i="99"/>
  <c r="AL8" i="99"/>
  <c r="AK8" i="99"/>
  <c r="AJ8" i="99"/>
  <c r="AI8" i="99"/>
  <c r="AG8" i="99"/>
  <c r="AF8" i="99"/>
  <c r="AE8" i="99"/>
  <c r="AC8" i="99"/>
  <c r="AB8" i="99"/>
  <c r="AA8" i="99"/>
  <c r="Z8" i="99"/>
  <c r="Y8" i="99"/>
  <c r="X8" i="99"/>
  <c r="P8" i="99"/>
  <c r="O8" i="99"/>
  <c r="N8" i="99"/>
  <c r="M8" i="99"/>
  <c r="L8" i="99"/>
  <c r="K8" i="99"/>
  <c r="J8" i="99"/>
  <c r="I8" i="99"/>
  <c r="H8" i="99"/>
  <c r="AN7" i="99"/>
  <c r="AM7" i="99"/>
  <c r="AL7" i="99"/>
  <c r="AK7" i="99"/>
  <c r="AJ7" i="99"/>
  <c r="AI7" i="99"/>
  <c r="AG7" i="99"/>
  <c r="AF7" i="99"/>
  <c r="AE7" i="99"/>
  <c r="AC7" i="99"/>
  <c r="AB7" i="99"/>
  <c r="AA7" i="99"/>
  <c r="Z7" i="99"/>
  <c r="Y7" i="99"/>
  <c r="X7" i="99"/>
  <c r="X33" i="99" s="1"/>
  <c r="P7" i="99"/>
  <c r="O7" i="99"/>
  <c r="N7" i="99"/>
  <c r="M7" i="99"/>
  <c r="L7" i="99"/>
  <c r="L33" i="99" s="1"/>
  <c r="K7" i="99"/>
  <c r="K33" i="99" s="1"/>
  <c r="J7" i="99"/>
  <c r="J33" i="99" s="1"/>
  <c r="I7" i="99"/>
  <c r="H7" i="99"/>
  <c r="H33" i="99" s="1"/>
  <c r="J54" i="98"/>
  <c r="I54" i="98"/>
  <c r="M54" i="98" s="1"/>
  <c r="H54" i="98"/>
  <c r="G54" i="98"/>
  <c r="N54" i="98" s="1"/>
  <c r="F54" i="98"/>
  <c r="E54" i="98"/>
  <c r="J53" i="98"/>
  <c r="I53" i="98"/>
  <c r="H53" i="98"/>
  <c r="G53" i="98"/>
  <c r="F53" i="98"/>
  <c r="E53" i="98"/>
  <c r="J52" i="98"/>
  <c r="I52" i="98"/>
  <c r="H52" i="98"/>
  <c r="G52" i="98"/>
  <c r="F52" i="98"/>
  <c r="E52" i="98"/>
  <c r="J51" i="98"/>
  <c r="I51" i="98"/>
  <c r="H51" i="98"/>
  <c r="G51" i="98"/>
  <c r="F51" i="98"/>
  <c r="E51" i="98"/>
  <c r="J50" i="98"/>
  <c r="I50" i="98"/>
  <c r="H50" i="98"/>
  <c r="L50" i="98" s="1"/>
  <c r="G50" i="98"/>
  <c r="F50" i="98"/>
  <c r="E50" i="98"/>
  <c r="J49" i="98"/>
  <c r="N49" i="98" s="1"/>
  <c r="I49" i="98"/>
  <c r="H49" i="98"/>
  <c r="G49" i="98"/>
  <c r="F49" i="98"/>
  <c r="J48" i="98"/>
  <c r="I48" i="98"/>
  <c r="H48" i="98"/>
  <c r="L48" i="98" s="1"/>
  <c r="G48" i="98"/>
  <c r="F48" i="98"/>
  <c r="E48" i="98"/>
  <c r="J47" i="98"/>
  <c r="I47" i="98"/>
  <c r="H47" i="98"/>
  <c r="G47" i="98"/>
  <c r="F47" i="98"/>
  <c r="E47" i="98"/>
  <c r="J46" i="98"/>
  <c r="I46" i="98"/>
  <c r="H46" i="98"/>
  <c r="G46" i="98"/>
  <c r="F46" i="98"/>
  <c r="E46" i="98"/>
  <c r="J38" i="98"/>
  <c r="U38" i="98" s="1"/>
  <c r="I38" i="98"/>
  <c r="H38" i="98"/>
  <c r="G38" i="98"/>
  <c r="N38" i="98" s="1"/>
  <c r="F38" i="98"/>
  <c r="M38" i="98" s="1"/>
  <c r="E38" i="98"/>
  <c r="J37" i="98"/>
  <c r="I37" i="98"/>
  <c r="H37" i="98"/>
  <c r="O37" i="98" s="1"/>
  <c r="G37" i="98"/>
  <c r="N37" i="98" s="1"/>
  <c r="F37" i="98"/>
  <c r="E37" i="98"/>
  <c r="J36" i="98"/>
  <c r="I36" i="98"/>
  <c r="H36" i="98"/>
  <c r="G36" i="98"/>
  <c r="F36" i="98"/>
  <c r="E36" i="98"/>
  <c r="U35" i="98"/>
  <c r="T35" i="98"/>
  <c r="S35" i="98"/>
  <c r="U34" i="98"/>
  <c r="T34" i="98"/>
  <c r="S34" i="98"/>
  <c r="P34" i="98"/>
  <c r="O34" i="98"/>
  <c r="M34" i="98"/>
  <c r="L34" i="98"/>
  <c r="U33" i="98"/>
  <c r="T33" i="98"/>
  <c r="S33" i="98"/>
  <c r="P33" i="98"/>
  <c r="O33" i="98"/>
  <c r="M33" i="98"/>
  <c r="L33" i="98"/>
  <c r="U32" i="98"/>
  <c r="T32" i="98"/>
  <c r="S32" i="98"/>
  <c r="P32" i="98"/>
  <c r="O32" i="98"/>
  <c r="M32" i="98"/>
  <c r="L32" i="98"/>
  <c r="U31" i="98"/>
  <c r="T31" i="98"/>
  <c r="S31" i="98"/>
  <c r="Q31" i="98"/>
  <c r="P31" i="98"/>
  <c r="O31" i="98"/>
  <c r="N31" i="98"/>
  <c r="M31" i="98"/>
  <c r="L31" i="98"/>
  <c r="U30" i="98"/>
  <c r="T30" i="98"/>
  <c r="Q30" i="98"/>
  <c r="P30" i="98"/>
  <c r="O30" i="98"/>
  <c r="N30" i="98"/>
  <c r="M30" i="98"/>
  <c r="L30" i="98"/>
  <c r="U29" i="98"/>
  <c r="T29" i="98"/>
  <c r="S29" i="98"/>
  <c r="Q29" i="98"/>
  <c r="P29" i="98"/>
  <c r="O29" i="98"/>
  <c r="N29" i="98"/>
  <c r="M29" i="98"/>
  <c r="L29" i="98"/>
  <c r="U28" i="98"/>
  <c r="T28" i="98"/>
  <c r="S28" i="98"/>
  <c r="Q28" i="98"/>
  <c r="P28" i="98"/>
  <c r="O28" i="98"/>
  <c r="N28" i="98"/>
  <c r="M28" i="98"/>
  <c r="L28" i="98"/>
  <c r="U27" i="98"/>
  <c r="T27" i="98"/>
  <c r="S27" i="98"/>
  <c r="Q27" i="98"/>
  <c r="P27" i="98"/>
  <c r="O27" i="98"/>
  <c r="O35" i="98" s="1"/>
  <c r="N27" i="98"/>
  <c r="M27" i="98"/>
  <c r="L27" i="98"/>
  <c r="L25" i="98"/>
  <c r="J19" i="98"/>
  <c r="Q19" i="98" s="1"/>
  <c r="I19" i="98"/>
  <c r="H19" i="98"/>
  <c r="O19" i="98" s="1"/>
  <c r="G19" i="98"/>
  <c r="N19" i="98" s="1"/>
  <c r="F19" i="98"/>
  <c r="E19" i="98"/>
  <c r="L19" i="98" s="1"/>
  <c r="J18" i="98"/>
  <c r="Q18" i="98" s="1"/>
  <c r="I18" i="98"/>
  <c r="P18" i="98" s="1"/>
  <c r="H18" i="98"/>
  <c r="G18" i="98"/>
  <c r="N18" i="98" s="1"/>
  <c r="F18" i="98"/>
  <c r="M18" i="98" s="1"/>
  <c r="E18" i="98"/>
  <c r="L18" i="98" s="1"/>
  <c r="J17" i="98"/>
  <c r="Q17" i="98" s="1"/>
  <c r="I17" i="98"/>
  <c r="P17" i="98" s="1"/>
  <c r="H17" i="98"/>
  <c r="G17" i="98"/>
  <c r="N17" i="98" s="1"/>
  <c r="F17" i="98"/>
  <c r="M17" i="98" s="1"/>
  <c r="E17" i="98"/>
  <c r="U16" i="98"/>
  <c r="T16" i="98"/>
  <c r="S16" i="98"/>
  <c r="U15" i="98"/>
  <c r="T15" i="98"/>
  <c r="S15" i="98"/>
  <c r="P15" i="98"/>
  <c r="O15" i="98"/>
  <c r="M15" i="98"/>
  <c r="L15" i="98"/>
  <c r="U14" i="98"/>
  <c r="T14" i="98"/>
  <c r="S14" i="98"/>
  <c r="P14" i="98"/>
  <c r="O14" i="98"/>
  <c r="M14" i="98"/>
  <c r="L14" i="98"/>
  <c r="U13" i="98"/>
  <c r="T13" i="98"/>
  <c r="S13" i="98"/>
  <c r="P13" i="98"/>
  <c r="O13" i="98"/>
  <c r="M13" i="98"/>
  <c r="L13" i="98"/>
  <c r="U12" i="98"/>
  <c r="T12" i="98"/>
  <c r="S12" i="98"/>
  <c r="Q12" i="98"/>
  <c r="P12" i="98"/>
  <c r="O12" i="98"/>
  <c r="N12" i="98"/>
  <c r="M12" i="98"/>
  <c r="L12" i="98"/>
  <c r="U11" i="98"/>
  <c r="T11" i="98"/>
  <c r="Q11" i="98"/>
  <c r="P11" i="98"/>
  <c r="O11" i="98"/>
  <c r="N11" i="98"/>
  <c r="M11" i="98"/>
  <c r="L11" i="98"/>
  <c r="U10" i="98"/>
  <c r="T10" i="98"/>
  <c r="S10" i="98"/>
  <c r="Q10" i="98"/>
  <c r="P10" i="98"/>
  <c r="O10" i="98"/>
  <c r="N10" i="98"/>
  <c r="M10" i="98"/>
  <c r="L10" i="98"/>
  <c r="U9" i="98"/>
  <c r="T9" i="98"/>
  <c r="S9" i="98"/>
  <c r="Q9" i="98"/>
  <c r="P9" i="98"/>
  <c r="O9" i="98"/>
  <c r="N9" i="98"/>
  <c r="M9" i="98"/>
  <c r="L9" i="98"/>
  <c r="U8" i="98"/>
  <c r="T8" i="98"/>
  <c r="S8" i="98"/>
  <c r="Q8" i="98"/>
  <c r="P8" i="98"/>
  <c r="O8" i="98"/>
  <c r="O16" i="98" s="1"/>
  <c r="N8" i="98"/>
  <c r="M8" i="98"/>
  <c r="L8" i="98"/>
  <c r="L6" i="98"/>
  <c r="AN97" i="97"/>
  <c r="AM97" i="97"/>
  <c r="AL97" i="97"/>
  <c r="AK97" i="97"/>
  <c r="AJ97" i="97"/>
  <c r="AI97" i="97"/>
  <c r="AG97" i="97"/>
  <c r="AF97" i="97"/>
  <c r="AE97" i="97"/>
  <c r="P97" i="97"/>
  <c r="O97" i="97"/>
  <c r="N97" i="97"/>
  <c r="W96" i="97"/>
  <c r="AG96" i="97" s="1"/>
  <c r="V96" i="97"/>
  <c r="AB96" i="97" s="1"/>
  <c r="U96" i="97"/>
  <c r="T96" i="97"/>
  <c r="Z96" i="97" s="1"/>
  <c r="S96" i="97"/>
  <c r="R96" i="97"/>
  <c r="X96" i="97" s="1"/>
  <c r="G96" i="97"/>
  <c r="M96" i="97" s="1"/>
  <c r="F96" i="97"/>
  <c r="E96" i="97"/>
  <c r="K96" i="97" s="1"/>
  <c r="D96" i="97"/>
  <c r="C96" i="97"/>
  <c r="I96" i="97" s="1"/>
  <c r="B96" i="97"/>
  <c r="AN95" i="97"/>
  <c r="AL95" i="97"/>
  <c r="AC95" i="97"/>
  <c r="AB95" i="97"/>
  <c r="AA95" i="97"/>
  <c r="Z95" i="97"/>
  <c r="Y95" i="97"/>
  <c r="X95" i="97"/>
  <c r="M95" i="97"/>
  <c r="L95" i="97"/>
  <c r="K95" i="97"/>
  <c r="J95" i="97"/>
  <c r="I95" i="97"/>
  <c r="H95" i="97"/>
  <c r="AN94" i="97"/>
  <c r="AM94" i="97"/>
  <c r="AL94" i="97"/>
  <c r="AK94" i="97"/>
  <c r="AJ94" i="97"/>
  <c r="AI94" i="97"/>
  <c r="AG94" i="97"/>
  <c r="AF94" i="97"/>
  <c r="AE94" i="97"/>
  <c r="AC94" i="97"/>
  <c r="AB94" i="97"/>
  <c r="AA94" i="97"/>
  <c r="Z94" i="97"/>
  <c r="Y94" i="97"/>
  <c r="X94" i="97"/>
  <c r="P94" i="97"/>
  <c r="O94" i="97"/>
  <c r="N94" i="97"/>
  <c r="M94" i="97"/>
  <c r="L94" i="97"/>
  <c r="K94" i="97"/>
  <c r="J94" i="97"/>
  <c r="I94" i="97"/>
  <c r="H94" i="97"/>
  <c r="AN93" i="97"/>
  <c r="AM93" i="97"/>
  <c r="AP93" i="97" s="1"/>
  <c r="AL93" i="97"/>
  <c r="AK93" i="97"/>
  <c r="AJ93" i="97"/>
  <c r="AI93" i="97"/>
  <c r="AG93" i="97"/>
  <c r="AF93" i="97"/>
  <c r="AE93" i="97"/>
  <c r="AC93" i="97"/>
  <c r="AB93" i="97"/>
  <c r="AA93" i="97"/>
  <c r="Z93" i="97"/>
  <c r="Y93" i="97"/>
  <c r="X93" i="97"/>
  <c r="P93" i="97"/>
  <c r="O93" i="97"/>
  <c r="N93" i="97"/>
  <c r="M93" i="97"/>
  <c r="L93" i="97"/>
  <c r="K93" i="97"/>
  <c r="J93" i="97"/>
  <c r="I93" i="97"/>
  <c r="H93" i="97"/>
  <c r="AN92" i="97"/>
  <c r="AP92" i="97"/>
  <c r="AL92" i="97"/>
  <c r="AK92" i="97"/>
  <c r="AJ92" i="97"/>
  <c r="AI92" i="97"/>
  <c r="AG92" i="97"/>
  <c r="AF92" i="97"/>
  <c r="AE92" i="97"/>
  <c r="AC92" i="97"/>
  <c r="AB92" i="97"/>
  <c r="AA92" i="97"/>
  <c r="Z92" i="97"/>
  <c r="Y92" i="97"/>
  <c r="X92" i="97"/>
  <c r="P92" i="97"/>
  <c r="O92" i="97"/>
  <c r="N92" i="97"/>
  <c r="M92" i="97"/>
  <c r="L92" i="97"/>
  <c r="K92" i="97"/>
  <c r="J92" i="97"/>
  <c r="I92" i="97"/>
  <c r="H92" i="97"/>
  <c r="AN91" i="97"/>
  <c r="AM91" i="97"/>
  <c r="AL91" i="97"/>
  <c r="AK91" i="97"/>
  <c r="AJ91" i="97"/>
  <c r="AI91" i="97"/>
  <c r="AG91" i="97"/>
  <c r="AF91" i="97"/>
  <c r="AE91" i="97"/>
  <c r="AC91" i="97"/>
  <c r="AB91" i="97"/>
  <c r="AA91" i="97"/>
  <c r="Z91" i="97"/>
  <c r="Y91" i="97"/>
  <c r="X91" i="97"/>
  <c r="P91" i="97"/>
  <c r="O91" i="97"/>
  <c r="N91" i="97"/>
  <c r="M91" i="97"/>
  <c r="L91" i="97"/>
  <c r="K91" i="97"/>
  <c r="J91" i="97"/>
  <c r="I91" i="97"/>
  <c r="H91" i="97"/>
  <c r="AN90" i="97"/>
  <c r="AM90" i="97"/>
  <c r="AP90" i="97" s="1"/>
  <c r="AL90" i="97"/>
  <c r="AK90" i="97"/>
  <c r="AJ90" i="97"/>
  <c r="AI90" i="97"/>
  <c r="AG90" i="97"/>
  <c r="AF90" i="97"/>
  <c r="AE90" i="97"/>
  <c r="AC90" i="97"/>
  <c r="AB90" i="97"/>
  <c r="AA90" i="97"/>
  <c r="Z90" i="97"/>
  <c r="Y90" i="97"/>
  <c r="X90" i="97"/>
  <c r="P90" i="97"/>
  <c r="O90" i="97"/>
  <c r="N90" i="97"/>
  <c r="M90" i="97"/>
  <c r="L90" i="97"/>
  <c r="K90" i="97"/>
  <c r="J90" i="97"/>
  <c r="I90" i="97"/>
  <c r="H90" i="97"/>
  <c r="AN89" i="97"/>
  <c r="AM89" i="97"/>
  <c r="AP89" i="97" s="1"/>
  <c r="AL89" i="97"/>
  <c r="AK89" i="97"/>
  <c r="AJ89" i="97"/>
  <c r="AI89" i="97"/>
  <c r="AG89" i="97"/>
  <c r="AF89" i="97"/>
  <c r="AE89" i="97"/>
  <c r="AC89" i="97"/>
  <c r="AB89" i="97"/>
  <c r="AA89" i="97"/>
  <c r="Z89" i="97"/>
  <c r="Y89" i="97"/>
  <c r="X89" i="97"/>
  <c r="P89" i="97"/>
  <c r="O89" i="97"/>
  <c r="N89" i="97"/>
  <c r="M89" i="97"/>
  <c r="L89" i="97"/>
  <c r="K89" i="97"/>
  <c r="J89" i="97"/>
  <c r="I89" i="97"/>
  <c r="H89" i="97"/>
  <c r="AN88" i="97"/>
  <c r="AM88" i="97"/>
  <c r="AL88" i="97"/>
  <c r="AK88" i="97"/>
  <c r="AJ88" i="97"/>
  <c r="AI88" i="97"/>
  <c r="AG88" i="97"/>
  <c r="AF88" i="97"/>
  <c r="AE88" i="97"/>
  <c r="AC88" i="97"/>
  <c r="AB88" i="97"/>
  <c r="AA88" i="97"/>
  <c r="Z88" i="97"/>
  <c r="Y88" i="97"/>
  <c r="X88" i="97"/>
  <c r="P88" i="97"/>
  <c r="O88" i="97"/>
  <c r="N88" i="97"/>
  <c r="M88" i="97"/>
  <c r="L88" i="97"/>
  <c r="K88" i="97"/>
  <c r="J88" i="97"/>
  <c r="I88" i="97"/>
  <c r="H88" i="97"/>
  <c r="AN87" i="97"/>
  <c r="AM87" i="97"/>
  <c r="AL87" i="97"/>
  <c r="AK87" i="97"/>
  <c r="AJ87" i="97"/>
  <c r="AI87" i="97"/>
  <c r="AG87" i="97"/>
  <c r="AF87" i="97"/>
  <c r="AE87" i="97"/>
  <c r="AC87" i="97"/>
  <c r="AB87" i="97"/>
  <c r="AA87" i="97"/>
  <c r="Z87" i="97"/>
  <c r="Y87" i="97"/>
  <c r="X87" i="97"/>
  <c r="P87" i="97"/>
  <c r="O87" i="97"/>
  <c r="N87" i="97"/>
  <c r="M87" i="97"/>
  <c r="L87" i="97"/>
  <c r="K87" i="97"/>
  <c r="J87" i="97"/>
  <c r="I87" i="97"/>
  <c r="H87" i="97"/>
  <c r="AN86" i="97"/>
  <c r="AM86" i="97"/>
  <c r="AP86" i="97" s="1"/>
  <c r="AL86" i="97"/>
  <c r="AK86" i="97"/>
  <c r="AJ86" i="97"/>
  <c r="AI86" i="97"/>
  <c r="AG86" i="97"/>
  <c r="AF86" i="97"/>
  <c r="AE86" i="97"/>
  <c r="AC86" i="97"/>
  <c r="AB86" i="97"/>
  <c r="AA86" i="97"/>
  <c r="Z86" i="97"/>
  <c r="Y86" i="97"/>
  <c r="X86" i="97"/>
  <c r="P86" i="97"/>
  <c r="O86" i="97"/>
  <c r="N86" i="97"/>
  <c r="M86" i="97"/>
  <c r="L86" i="97"/>
  <c r="K86" i="97"/>
  <c r="J86" i="97"/>
  <c r="I86" i="97"/>
  <c r="H86" i="97"/>
  <c r="AN85" i="97"/>
  <c r="AM85" i="97"/>
  <c r="AP85" i="97" s="1"/>
  <c r="AL85" i="97"/>
  <c r="AK85" i="97"/>
  <c r="AJ85" i="97"/>
  <c r="AI85" i="97"/>
  <c r="AG85" i="97"/>
  <c r="AF85" i="97"/>
  <c r="AE85" i="97"/>
  <c r="AC85" i="97"/>
  <c r="AB85" i="97"/>
  <c r="AA85" i="97"/>
  <c r="Z85" i="97"/>
  <c r="Y85" i="97"/>
  <c r="X85" i="97"/>
  <c r="P85" i="97"/>
  <c r="O85" i="97"/>
  <c r="N85" i="97"/>
  <c r="M85" i="97"/>
  <c r="L85" i="97"/>
  <c r="K85" i="97"/>
  <c r="J85" i="97"/>
  <c r="I85" i="97"/>
  <c r="H85" i="97"/>
  <c r="AN84" i="97"/>
  <c r="AM84" i="97"/>
  <c r="AL84" i="97"/>
  <c r="AK84" i="97"/>
  <c r="AJ84" i="97"/>
  <c r="AI84" i="97"/>
  <c r="AG84" i="97"/>
  <c r="AF84" i="97"/>
  <c r="AE84" i="97"/>
  <c r="AC84" i="97"/>
  <c r="AB84" i="97"/>
  <c r="AA84" i="97"/>
  <c r="Z84" i="97"/>
  <c r="Y84" i="97"/>
  <c r="X84" i="97"/>
  <c r="P84" i="97"/>
  <c r="O84" i="97"/>
  <c r="N84" i="97"/>
  <c r="M84" i="97"/>
  <c r="L84" i="97"/>
  <c r="K84" i="97"/>
  <c r="J84" i="97"/>
  <c r="I84" i="97"/>
  <c r="H84" i="97"/>
  <c r="AN83" i="97"/>
  <c r="AM83" i="97"/>
  <c r="AL83" i="97"/>
  <c r="AK83" i="97"/>
  <c r="AJ83" i="97"/>
  <c r="AI83" i="97"/>
  <c r="AG83" i="97"/>
  <c r="AF83" i="97"/>
  <c r="AE83" i="97"/>
  <c r="AC83" i="97"/>
  <c r="AB83" i="97"/>
  <c r="AA83" i="97"/>
  <c r="Z83" i="97"/>
  <c r="Y83" i="97"/>
  <c r="X83" i="97"/>
  <c r="P83" i="97"/>
  <c r="O83" i="97"/>
  <c r="N83" i="97"/>
  <c r="M83" i="97"/>
  <c r="L83" i="97"/>
  <c r="K83" i="97"/>
  <c r="J83" i="97"/>
  <c r="I83" i="97"/>
  <c r="H83" i="97"/>
  <c r="AN82" i="97"/>
  <c r="AM82" i="97"/>
  <c r="AL82" i="97"/>
  <c r="AK82" i="97"/>
  <c r="AJ82" i="97"/>
  <c r="AI82" i="97"/>
  <c r="AG82" i="97"/>
  <c r="AF82" i="97"/>
  <c r="AE82" i="97"/>
  <c r="AC82" i="97"/>
  <c r="AB82" i="97"/>
  <c r="AA82" i="97"/>
  <c r="Z82" i="97"/>
  <c r="Y82" i="97"/>
  <c r="X82" i="97"/>
  <c r="P82" i="97"/>
  <c r="O82" i="97"/>
  <c r="N82" i="97"/>
  <c r="M82" i="97"/>
  <c r="L82" i="97"/>
  <c r="K82" i="97"/>
  <c r="J82" i="97"/>
  <c r="I82" i="97"/>
  <c r="H82" i="97"/>
  <c r="AN81" i="97"/>
  <c r="AM81" i="97"/>
  <c r="AP81" i="97" s="1"/>
  <c r="AL81" i="97"/>
  <c r="AK81" i="97"/>
  <c r="AJ81" i="97"/>
  <c r="AI81" i="97"/>
  <c r="AG81" i="97"/>
  <c r="AF81" i="97"/>
  <c r="AE81" i="97"/>
  <c r="AC81" i="97"/>
  <c r="AB81" i="97"/>
  <c r="AA81" i="97"/>
  <c r="Z81" i="97"/>
  <c r="Y81" i="97"/>
  <c r="X81" i="97"/>
  <c r="P81" i="97"/>
  <c r="O81" i="97"/>
  <c r="N81" i="97"/>
  <c r="M81" i="97"/>
  <c r="L81" i="97"/>
  <c r="K81" i="97"/>
  <c r="J81" i="97"/>
  <c r="I81" i="97"/>
  <c r="H81" i="97"/>
  <c r="AN80" i="97"/>
  <c r="AM80" i="97"/>
  <c r="AP80" i="97" s="1"/>
  <c r="AL80" i="97"/>
  <c r="AK80" i="97"/>
  <c r="AJ80" i="97"/>
  <c r="AI80" i="97"/>
  <c r="AG80" i="97"/>
  <c r="AF80" i="97"/>
  <c r="AE80" i="97"/>
  <c r="AC80" i="97"/>
  <c r="AB80" i="97"/>
  <c r="AA80" i="97"/>
  <c r="Z80" i="97"/>
  <c r="Y80" i="97"/>
  <c r="X80" i="97"/>
  <c r="P80" i="97"/>
  <c r="O80" i="97"/>
  <c r="N80" i="97"/>
  <c r="M80" i="97"/>
  <c r="L80" i="97"/>
  <c r="K80" i="97"/>
  <c r="J80" i="97"/>
  <c r="I80" i="97"/>
  <c r="H80" i="97"/>
  <c r="AN79" i="97"/>
  <c r="AM79" i="97"/>
  <c r="AL79" i="97"/>
  <c r="AC79" i="97"/>
  <c r="AB79" i="97"/>
  <c r="AA79" i="97"/>
  <c r="Z79" i="97"/>
  <c r="Y79" i="97"/>
  <c r="X79" i="97"/>
  <c r="M79" i="97"/>
  <c r="L79" i="97"/>
  <c r="K79" i="97"/>
  <c r="J79" i="97"/>
  <c r="I79" i="97"/>
  <c r="H79" i="97"/>
  <c r="AN78" i="97"/>
  <c r="AM78" i="97"/>
  <c r="AL78" i="97"/>
  <c r="AK78" i="97"/>
  <c r="AJ78" i="97"/>
  <c r="AI78" i="97"/>
  <c r="AG78" i="97"/>
  <c r="AF78" i="97"/>
  <c r="AE78" i="97"/>
  <c r="AC78" i="97"/>
  <c r="AB78" i="97"/>
  <c r="AA78" i="97"/>
  <c r="Z78" i="97"/>
  <c r="Y78" i="97"/>
  <c r="X78" i="97"/>
  <c r="P78" i="97"/>
  <c r="O78" i="97"/>
  <c r="N78" i="97"/>
  <c r="M78" i="97"/>
  <c r="L78" i="97"/>
  <c r="K78" i="97"/>
  <c r="J78" i="97"/>
  <c r="I78" i="97"/>
  <c r="H78" i="97"/>
  <c r="AN77" i="97"/>
  <c r="AM77" i="97"/>
  <c r="AP77" i="97" s="1"/>
  <c r="AL77" i="97"/>
  <c r="AK77" i="97"/>
  <c r="AJ77" i="97"/>
  <c r="AI77" i="97"/>
  <c r="AG77" i="97"/>
  <c r="AF77" i="97"/>
  <c r="AE77" i="97"/>
  <c r="AC77" i="97"/>
  <c r="AB77" i="97"/>
  <c r="AA77" i="97"/>
  <c r="Z77" i="97"/>
  <c r="Y77" i="97"/>
  <c r="X77" i="97"/>
  <c r="P77" i="97"/>
  <c r="O77" i="97"/>
  <c r="N77" i="97"/>
  <c r="M77" i="97"/>
  <c r="L77" i="97"/>
  <c r="K77" i="97"/>
  <c r="J77" i="97"/>
  <c r="I77" i="97"/>
  <c r="H77" i="97"/>
  <c r="AN76" i="97"/>
  <c r="AM76" i="97"/>
  <c r="AL76" i="97"/>
  <c r="AK76" i="97"/>
  <c r="AJ76" i="97"/>
  <c r="AI76" i="97"/>
  <c r="AG76" i="97"/>
  <c r="AF76" i="97"/>
  <c r="AE76" i="97"/>
  <c r="AC76" i="97"/>
  <c r="AB76" i="97"/>
  <c r="AA76" i="97"/>
  <c r="Z76" i="97"/>
  <c r="Y76" i="97"/>
  <c r="X76" i="97"/>
  <c r="P76" i="97"/>
  <c r="O76" i="97"/>
  <c r="N76" i="97"/>
  <c r="M76" i="97"/>
  <c r="L76" i="97"/>
  <c r="K76" i="97"/>
  <c r="J76" i="97"/>
  <c r="I76" i="97"/>
  <c r="H76" i="97"/>
  <c r="AN75" i="97"/>
  <c r="AM75" i="97"/>
  <c r="AL75" i="97"/>
  <c r="AK75" i="97"/>
  <c r="AJ75" i="97"/>
  <c r="AI75" i="97"/>
  <c r="AG75" i="97"/>
  <c r="AF75" i="97"/>
  <c r="AE75" i="97"/>
  <c r="AC75" i="97"/>
  <c r="AB75" i="97"/>
  <c r="AA75" i="97"/>
  <c r="Z75" i="97"/>
  <c r="Y75" i="97"/>
  <c r="X75" i="97"/>
  <c r="P75" i="97"/>
  <c r="O75" i="97"/>
  <c r="N75" i="97"/>
  <c r="M75" i="97"/>
  <c r="L75" i="97"/>
  <c r="K75" i="97"/>
  <c r="J75" i="97"/>
  <c r="I75" i="97"/>
  <c r="H75" i="97"/>
  <c r="AC74" i="97"/>
  <c r="AB74" i="97"/>
  <c r="AA74" i="97"/>
  <c r="Z74" i="97"/>
  <c r="Y74" i="97"/>
  <c r="X74" i="97"/>
  <c r="P74" i="97"/>
  <c r="O74" i="97"/>
  <c r="N74" i="97"/>
  <c r="M74" i="97"/>
  <c r="L74" i="97"/>
  <c r="K74" i="97"/>
  <c r="J74" i="97"/>
  <c r="I74" i="97"/>
  <c r="H74" i="97"/>
  <c r="AC73" i="97"/>
  <c r="AB73" i="97"/>
  <c r="AA73" i="97"/>
  <c r="Z73" i="97"/>
  <c r="Y73" i="97"/>
  <c r="X73" i="97"/>
  <c r="P73" i="97"/>
  <c r="O73" i="97"/>
  <c r="N73" i="97"/>
  <c r="M73" i="97"/>
  <c r="L73" i="97"/>
  <c r="K73" i="97"/>
  <c r="J73" i="97"/>
  <c r="I73" i="97"/>
  <c r="H73" i="97"/>
  <c r="AC72" i="97"/>
  <c r="AB72" i="97"/>
  <c r="AA72" i="97"/>
  <c r="Z72" i="97"/>
  <c r="Y72" i="97"/>
  <c r="X72" i="97"/>
  <c r="P72" i="97"/>
  <c r="O72" i="97"/>
  <c r="N72" i="97"/>
  <c r="M72" i="97"/>
  <c r="L72" i="97"/>
  <c r="K72" i="97"/>
  <c r="J72" i="97"/>
  <c r="I72" i="97"/>
  <c r="H72" i="97"/>
  <c r="AN71" i="97"/>
  <c r="AM71" i="97"/>
  <c r="AL71" i="97"/>
  <c r="AK71" i="97"/>
  <c r="AJ71" i="97"/>
  <c r="AI71" i="97"/>
  <c r="AG71" i="97"/>
  <c r="AF71" i="97"/>
  <c r="AE71" i="97"/>
  <c r="AC71" i="97"/>
  <c r="AB71" i="97"/>
  <c r="AA71" i="97"/>
  <c r="Z71" i="97"/>
  <c r="Y71" i="97"/>
  <c r="X71" i="97"/>
  <c r="P71" i="97"/>
  <c r="O71" i="97"/>
  <c r="N71" i="97"/>
  <c r="M71" i="97"/>
  <c r="L71" i="97"/>
  <c r="K71" i="97"/>
  <c r="J71" i="97"/>
  <c r="I71" i="97"/>
  <c r="H71" i="97"/>
  <c r="AN70" i="97"/>
  <c r="AM70" i="97"/>
  <c r="AL70" i="97"/>
  <c r="AK70" i="97"/>
  <c r="AJ70" i="97"/>
  <c r="AI70" i="97"/>
  <c r="AG70" i="97"/>
  <c r="AF70" i="97"/>
  <c r="AE70" i="97"/>
  <c r="AC70" i="97"/>
  <c r="AB70" i="97"/>
  <c r="AA70" i="97"/>
  <c r="Z70" i="97"/>
  <c r="Y70" i="97"/>
  <c r="X70" i="97"/>
  <c r="P70" i="97"/>
  <c r="O70" i="97"/>
  <c r="N70" i="97"/>
  <c r="M70" i="97"/>
  <c r="L70" i="97"/>
  <c r="K70" i="97"/>
  <c r="J70" i="97"/>
  <c r="I70" i="97"/>
  <c r="H70" i="97"/>
  <c r="AN69" i="97"/>
  <c r="AM69" i="97"/>
  <c r="AL69" i="97"/>
  <c r="AK69" i="97"/>
  <c r="AJ69" i="97"/>
  <c r="AI69" i="97"/>
  <c r="AG69" i="97"/>
  <c r="AF69" i="97"/>
  <c r="AE69" i="97"/>
  <c r="AC69" i="97"/>
  <c r="AB69" i="97"/>
  <c r="AA69" i="97"/>
  <c r="Z69" i="97"/>
  <c r="Z97" i="97" s="1"/>
  <c r="Y69" i="97"/>
  <c r="X69" i="97"/>
  <c r="P69" i="97"/>
  <c r="O69" i="97"/>
  <c r="N69" i="97"/>
  <c r="M69" i="97"/>
  <c r="L69" i="97"/>
  <c r="K69" i="97"/>
  <c r="K97" i="97" s="1"/>
  <c r="J69" i="97"/>
  <c r="I69" i="97"/>
  <c r="H69" i="97"/>
  <c r="AN63" i="97"/>
  <c r="AM63" i="97"/>
  <c r="AL63" i="97"/>
  <c r="AK63" i="97"/>
  <c r="AJ63" i="97"/>
  <c r="AI63" i="97"/>
  <c r="AG63" i="97"/>
  <c r="AF63" i="97"/>
  <c r="AE63" i="97"/>
  <c r="P63" i="97"/>
  <c r="O63" i="97"/>
  <c r="N63" i="97"/>
  <c r="W62" i="97"/>
  <c r="V62" i="97"/>
  <c r="U62" i="97"/>
  <c r="AA62" i="97" s="1"/>
  <c r="T62" i="97"/>
  <c r="S62" i="97"/>
  <c r="R62" i="97"/>
  <c r="X62" i="97" s="1"/>
  <c r="G62" i="97"/>
  <c r="F62" i="97"/>
  <c r="L62" i="97" s="1"/>
  <c r="E62" i="97"/>
  <c r="K62" i="97" s="1"/>
  <c r="D62" i="97"/>
  <c r="J62" i="97" s="1"/>
  <c r="C62" i="97"/>
  <c r="I62" i="97" s="1"/>
  <c r="B62" i="97"/>
  <c r="H62" i="97" s="1"/>
  <c r="AN61" i="97"/>
  <c r="AM61" i="97"/>
  <c r="AL61" i="97"/>
  <c r="AK61" i="97"/>
  <c r="AJ61" i="97"/>
  <c r="AI61" i="97"/>
  <c r="AG61" i="97"/>
  <c r="AF61" i="97"/>
  <c r="AE61" i="97"/>
  <c r="AC61" i="97"/>
  <c r="AB61" i="97"/>
  <c r="AA61" i="97"/>
  <c r="Z61" i="97"/>
  <c r="Y61" i="97"/>
  <c r="X61" i="97"/>
  <c r="P61" i="97"/>
  <c r="O61" i="97"/>
  <c r="N61" i="97"/>
  <c r="M61" i="97"/>
  <c r="L61" i="97"/>
  <c r="K61" i="97"/>
  <c r="J61" i="97"/>
  <c r="I61" i="97"/>
  <c r="H61" i="97"/>
  <c r="AN60" i="97"/>
  <c r="AM60" i="97"/>
  <c r="AL60" i="97"/>
  <c r="AK60" i="97"/>
  <c r="AJ60" i="97"/>
  <c r="AI60" i="97"/>
  <c r="AG60" i="97"/>
  <c r="AF60" i="97"/>
  <c r="AE60" i="97"/>
  <c r="AC60" i="97"/>
  <c r="AB60" i="97"/>
  <c r="AA60" i="97"/>
  <c r="Z60" i="97"/>
  <c r="Y60" i="97"/>
  <c r="X60" i="97"/>
  <c r="P60" i="97"/>
  <c r="O60" i="97"/>
  <c r="N60" i="97"/>
  <c r="M60" i="97"/>
  <c r="L60" i="97"/>
  <c r="K60" i="97"/>
  <c r="J60" i="97"/>
  <c r="I60" i="97"/>
  <c r="H60" i="97"/>
  <c r="AN59" i="97"/>
  <c r="AM59" i="97"/>
  <c r="AL59" i="97"/>
  <c r="AK59" i="97"/>
  <c r="AJ59" i="97"/>
  <c r="AI59" i="97"/>
  <c r="AG59" i="97"/>
  <c r="AF59" i="97"/>
  <c r="AE59" i="97"/>
  <c r="AC59" i="97"/>
  <c r="AB59" i="97"/>
  <c r="AA59" i="97"/>
  <c r="Z59" i="97"/>
  <c r="Y59" i="97"/>
  <c r="X59" i="97"/>
  <c r="P59" i="97"/>
  <c r="O59" i="97"/>
  <c r="N59" i="97"/>
  <c r="M59" i="97"/>
  <c r="L59" i="97"/>
  <c r="K59" i="97"/>
  <c r="J59" i="97"/>
  <c r="I59" i="97"/>
  <c r="H59" i="97"/>
  <c r="AN58" i="97"/>
  <c r="AM58" i="97"/>
  <c r="AL58" i="97"/>
  <c r="AK58" i="97"/>
  <c r="AJ58" i="97"/>
  <c r="AI58" i="97"/>
  <c r="AG58" i="97"/>
  <c r="AF58" i="97"/>
  <c r="AE58" i="97"/>
  <c r="AC58" i="97"/>
  <c r="AB58" i="97"/>
  <c r="AA58" i="97"/>
  <c r="Z58" i="97"/>
  <c r="Y58" i="97"/>
  <c r="X58" i="97"/>
  <c r="P58" i="97"/>
  <c r="O58" i="97"/>
  <c r="N58" i="97"/>
  <c r="M58" i="97"/>
  <c r="L58" i="97"/>
  <c r="K58" i="97"/>
  <c r="J58" i="97"/>
  <c r="I58" i="97"/>
  <c r="H58" i="97"/>
  <c r="AN57" i="97"/>
  <c r="AM57" i="97"/>
  <c r="AL57" i="97"/>
  <c r="AK57" i="97"/>
  <c r="AJ57" i="97"/>
  <c r="AI57" i="97"/>
  <c r="AO57" i="97" s="1"/>
  <c r="AG57" i="97"/>
  <c r="AF57" i="97"/>
  <c r="AE57" i="97"/>
  <c r="AC57" i="97"/>
  <c r="AB57" i="97"/>
  <c r="AA57" i="97"/>
  <c r="Z57" i="97"/>
  <c r="Y57" i="97"/>
  <c r="X57" i="97"/>
  <c r="P57" i="97"/>
  <c r="O57" i="97"/>
  <c r="N57" i="97"/>
  <c r="M57" i="97"/>
  <c r="L57" i="97"/>
  <c r="K57" i="97"/>
  <c r="J57" i="97"/>
  <c r="I57" i="97"/>
  <c r="H57" i="97"/>
  <c r="AN56" i="97"/>
  <c r="AM56" i="97"/>
  <c r="AL56" i="97"/>
  <c r="AK56" i="97"/>
  <c r="AJ56" i="97"/>
  <c r="AI56" i="97"/>
  <c r="AG56" i="97"/>
  <c r="AF56" i="97"/>
  <c r="AE56" i="97"/>
  <c r="AC56" i="97"/>
  <c r="AB56" i="97"/>
  <c r="AA56" i="97"/>
  <c r="Z56" i="97"/>
  <c r="Y56" i="97"/>
  <c r="X56" i="97"/>
  <c r="P56" i="97"/>
  <c r="O56" i="97"/>
  <c r="N56" i="97"/>
  <c r="M56" i="97"/>
  <c r="L56" i="97"/>
  <c r="K56" i="97"/>
  <c r="J56" i="97"/>
  <c r="I56" i="97"/>
  <c r="H56" i="97"/>
  <c r="AN55" i="97"/>
  <c r="AM55" i="97"/>
  <c r="AL55" i="97"/>
  <c r="AK55" i="97"/>
  <c r="AJ55" i="97"/>
  <c r="AI55" i="97"/>
  <c r="AG55" i="97"/>
  <c r="AF55" i="97"/>
  <c r="AE55" i="97"/>
  <c r="AC55" i="97"/>
  <c r="AB55" i="97"/>
  <c r="AA55" i="97"/>
  <c r="Z55" i="97"/>
  <c r="Y55" i="97"/>
  <c r="X55" i="97"/>
  <c r="P55" i="97"/>
  <c r="O55" i="97"/>
  <c r="N55" i="97"/>
  <c r="M55" i="97"/>
  <c r="L55" i="97"/>
  <c r="K55" i="97"/>
  <c r="J55" i="97"/>
  <c r="I55" i="97"/>
  <c r="H55" i="97"/>
  <c r="AN54" i="97"/>
  <c r="AM54" i="97"/>
  <c r="AL54" i="97"/>
  <c r="AK54" i="97"/>
  <c r="AJ54" i="97"/>
  <c r="AI54" i="97"/>
  <c r="AG54" i="97"/>
  <c r="AF54" i="97"/>
  <c r="AE54" i="97"/>
  <c r="AC54" i="97"/>
  <c r="AB54" i="97"/>
  <c r="AA54" i="97"/>
  <c r="Z54" i="97"/>
  <c r="Y54" i="97"/>
  <c r="X54" i="97"/>
  <c r="P54" i="97"/>
  <c r="O54" i="97"/>
  <c r="N54" i="97"/>
  <c r="M54" i="97"/>
  <c r="L54" i="97"/>
  <c r="K54" i="97"/>
  <c r="J54" i="97"/>
  <c r="I54" i="97"/>
  <c r="H54" i="97"/>
  <c r="AN53" i="97"/>
  <c r="AM53" i="97"/>
  <c r="AL53" i="97"/>
  <c r="AK53" i="97"/>
  <c r="AJ53" i="97"/>
  <c r="AI53" i="97"/>
  <c r="AG53" i="97"/>
  <c r="AF53" i="97"/>
  <c r="AE53" i="97"/>
  <c r="AC53" i="97"/>
  <c r="AB53" i="97"/>
  <c r="AA53" i="97"/>
  <c r="Z53" i="97"/>
  <c r="Y53" i="97"/>
  <c r="X53" i="97"/>
  <c r="P53" i="97"/>
  <c r="O53" i="97"/>
  <c r="N53" i="97"/>
  <c r="M53" i="97"/>
  <c r="L53" i="97"/>
  <c r="K53" i="97"/>
  <c r="J53" i="97"/>
  <c r="I53" i="97"/>
  <c r="H53" i="97"/>
  <c r="AN52" i="97"/>
  <c r="AM52" i="97"/>
  <c r="AL52" i="97"/>
  <c r="AK52" i="97"/>
  <c r="AJ52" i="97"/>
  <c r="AI52" i="97"/>
  <c r="AG52" i="97"/>
  <c r="AF52" i="97"/>
  <c r="AE52" i="97"/>
  <c r="AC52" i="97"/>
  <c r="AB52" i="97"/>
  <c r="AA52" i="97"/>
  <c r="Z52" i="97"/>
  <c r="Y52" i="97"/>
  <c r="X52" i="97"/>
  <c r="P52" i="97"/>
  <c r="O52" i="97"/>
  <c r="N52" i="97"/>
  <c r="M52" i="97"/>
  <c r="L52" i="97"/>
  <c r="K52" i="97"/>
  <c r="J52" i="97"/>
  <c r="I52" i="97"/>
  <c r="H52" i="97"/>
  <c r="AN51" i="97"/>
  <c r="AM51" i="97"/>
  <c r="AL51" i="97"/>
  <c r="AK51" i="97"/>
  <c r="AJ51" i="97"/>
  <c r="AI51" i="97"/>
  <c r="AG51" i="97"/>
  <c r="AF51" i="97"/>
  <c r="AE51" i="97"/>
  <c r="AC51" i="97"/>
  <c r="AB51" i="97"/>
  <c r="AA51" i="97"/>
  <c r="Z51" i="97"/>
  <c r="Y51" i="97"/>
  <c r="X51" i="97"/>
  <c r="P51" i="97"/>
  <c r="O51" i="97"/>
  <c r="N51" i="97"/>
  <c r="M51" i="97"/>
  <c r="L51" i="97"/>
  <c r="K51" i="97"/>
  <c r="J51" i="97"/>
  <c r="I51" i="97"/>
  <c r="H51" i="97"/>
  <c r="AN50" i="97"/>
  <c r="AM50" i="97"/>
  <c r="AL50" i="97"/>
  <c r="AK50" i="97"/>
  <c r="AJ50" i="97"/>
  <c r="AI50" i="97"/>
  <c r="AG50" i="97"/>
  <c r="AF50" i="97"/>
  <c r="AE50" i="97"/>
  <c r="AC50" i="97"/>
  <c r="AB50" i="97"/>
  <c r="AA50" i="97"/>
  <c r="Z50" i="97"/>
  <c r="Y50" i="97"/>
  <c r="X50" i="97"/>
  <c r="P50" i="97"/>
  <c r="O50" i="97"/>
  <c r="N50" i="97"/>
  <c r="M50" i="97"/>
  <c r="L50" i="97"/>
  <c r="K50" i="97"/>
  <c r="J50" i="97"/>
  <c r="I50" i="97"/>
  <c r="H50" i="97"/>
  <c r="AN49" i="97"/>
  <c r="AM49" i="97"/>
  <c r="AL49" i="97"/>
  <c r="AK49" i="97"/>
  <c r="AJ49" i="97"/>
  <c r="AI49" i="97"/>
  <c r="AG49" i="97"/>
  <c r="AF49" i="97"/>
  <c r="AE49" i="97"/>
  <c r="AC49" i="97"/>
  <c r="AB49" i="97"/>
  <c r="AA49" i="97"/>
  <c r="Z49" i="97"/>
  <c r="Y49" i="97"/>
  <c r="X49" i="97"/>
  <c r="P49" i="97"/>
  <c r="O49" i="97"/>
  <c r="N49" i="97"/>
  <c r="M49" i="97"/>
  <c r="L49" i="97"/>
  <c r="K49" i="97"/>
  <c r="J49" i="97"/>
  <c r="I49" i="97"/>
  <c r="H49" i="97"/>
  <c r="AN48" i="97"/>
  <c r="AM48" i="97"/>
  <c r="AL48" i="97"/>
  <c r="AK48" i="97"/>
  <c r="AJ48" i="97"/>
  <c r="AI48" i="97"/>
  <c r="AO48" i="97" s="1"/>
  <c r="AG48" i="97"/>
  <c r="AF48" i="97"/>
  <c r="AE48" i="97"/>
  <c r="AC48" i="97"/>
  <c r="AB48" i="97"/>
  <c r="AA48" i="97"/>
  <c r="Z48" i="97"/>
  <c r="Y48" i="97"/>
  <c r="X48" i="97"/>
  <c r="P48" i="97"/>
  <c r="O48" i="97"/>
  <c r="N48" i="97"/>
  <c r="M48" i="97"/>
  <c r="L48" i="97"/>
  <c r="K48" i="97"/>
  <c r="J48" i="97"/>
  <c r="I48" i="97"/>
  <c r="H48" i="97"/>
  <c r="AN47" i="97"/>
  <c r="AM47" i="97"/>
  <c r="AL47" i="97"/>
  <c r="AK47" i="97"/>
  <c r="AJ47" i="97"/>
  <c r="AI47" i="97"/>
  <c r="AG47" i="97"/>
  <c r="AF47" i="97"/>
  <c r="AE47" i="97"/>
  <c r="AC47" i="97"/>
  <c r="AB47" i="97"/>
  <c r="AA47" i="97"/>
  <c r="Z47" i="97"/>
  <c r="Y47" i="97"/>
  <c r="X47" i="97"/>
  <c r="P47" i="97"/>
  <c r="O47" i="97"/>
  <c r="N47" i="97"/>
  <c r="M47" i="97"/>
  <c r="L47" i="97"/>
  <c r="K47" i="97"/>
  <c r="J47" i="97"/>
  <c r="I47" i="97"/>
  <c r="H47" i="97"/>
  <c r="AN46" i="97"/>
  <c r="AM46" i="97"/>
  <c r="AL46" i="97"/>
  <c r="AK46" i="97"/>
  <c r="AJ46" i="97"/>
  <c r="AI46" i="97"/>
  <c r="AG46" i="97"/>
  <c r="AF46" i="97"/>
  <c r="AE46" i="97"/>
  <c r="AC46" i="97"/>
  <c r="AB46" i="97"/>
  <c r="AA46" i="97"/>
  <c r="Z46" i="97"/>
  <c r="Y46" i="97"/>
  <c r="X46" i="97"/>
  <c r="P46" i="97"/>
  <c r="O46" i="97"/>
  <c r="N46" i="97"/>
  <c r="M46" i="97"/>
  <c r="L46" i="97"/>
  <c r="K46" i="97"/>
  <c r="J46" i="97"/>
  <c r="I46" i="97"/>
  <c r="H46" i="97"/>
  <c r="AN45" i="97"/>
  <c r="AM45" i="97"/>
  <c r="AL45" i="97"/>
  <c r="AK45" i="97"/>
  <c r="AJ45" i="97"/>
  <c r="AI45" i="97"/>
  <c r="AG45" i="97"/>
  <c r="AF45" i="97"/>
  <c r="AE45" i="97"/>
  <c r="AC45" i="97"/>
  <c r="AB45" i="97"/>
  <c r="AA45" i="97"/>
  <c r="Z45" i="97"/>
  <c r="Y45" i="97"/>
  <c r="X45" i="97"/>
  <c r="P45" i="97"/>
  <c r="O45" i="97"/>
  <c r="N45" i="97"/>
  <c r="M45" i="97"/>
  <c r="L45" i="97"/>
  <c r="K45" i="97"/>
  <c r="J45" i="97"/>
  <c r="I45" i="97"/>
  <c r="H45" i="97"/>
  <c r="AN44" i="97"/>
  <c r="AM44" i="97"/>
  <c r="AL44" i="97"/>
  <c r="AK44" i="97"/>
  <c r="AJ44" i="97"/>
  <c r="AI44" i="97"/>
  <c r="AG44" i="97"/>
  <c r="AF44" i="97"/>
  <c r="AE44" i="97"/>
  <c r="AC44" i="97"/>
  <c r="AB44" i="97"/>
  <c r="AA44" i="97"/>
  <c r="Z44" i="97"/>
  <c r="Y44" i="97"/>
  <c r="X44" i="97"/>
  <c r="P44" i="97"/>
  <c r="O44" i="97"/>
  <c r="N44" i="97"/>
  <c r="M44" i="97"/>
  <c r="L44" i="97"/>
  <c r="K44" i="97"/>
  <c r="J44" i="97"/>
  <c r="I44" i="97"/>
  <c r="H44" i="97"/>
  <c r="AN43" i="97"/>
  <c r="AM43" i="97"/>
  <c r="AL43" i="97"/>
  <c r="AK43" i="97"/>
  <c r="AJ43" i="97"/>
  <c r="AI43" i="97"/>
  <c r="AG43" i="97"/>
  <c r="AF43" i="97"/>
  <c r="AE43" i="97"/>
  <c r="AC43" i="97"/>
  <c r="AB43" i="97"/>
  <c r="AA43" i="97"/>
  <c r="Z43" i="97"/>
  <c r="Y43" i="97"/>
  <c r="X43" i="97"/>
  <c r="P43" i="97"/>
  <c r="O43" i="97"/>
  <c r="N43" i="97"/>
  <c r="M43" i="97"/>
  <c r="L43" i="97"/>
  <c r="K43" i="97"/>
  <c r="J43" i="97"/>
  <c r="I43" i="97"/>
  <c r="H43" i="97"/>
  <c r="AN42" i="97"/>
  <c r="AM42" i="97"/>
  <c r="AL42" i="97"/>
  <c r="AK42" i="97"/>
  <c r="AJ42" i="97"/>
  <c r="AP42" i="97" s="1"/>
  <c r="AI42" i="97"/>
  <c r="AG42" i="97"/>
  <c r="AF42" i="97"/>
  <c r="AE42" i="97"/>
  <c r="AC42" i="97"/>
  <c r="AB42" i="97"/>
  <c r="AA42" i="97"/>
  <c r="Z42" i="97"/>
  <c r="Y42" i="97"/>
  <c r="X42" i="97"/>
  <c r="P42" i="97"/>
  <c r="O42" i="97"/>
  <c r="N42" i="97"/>
  <c r="M42" i="97"/>
  <c r="L42" i="97"/>
  <c r="K42" i="97"/>
  <c r="J42" i="97"/>
  <c r="I42" i="97"/>
  <c r="H42" i="97"/>
  <c r="AN41" i="97"/>
  <c r="AM41" i="97"/>
  <c r="AL41" i="97"/>
  <c r="AK41" i="97"/>
  <c r="AJ41" i="97"/>
  <c r="AI41" i="97"/>
  <c r="AG41" i="97"/>
  <c r="AF41" i="97"/>
  <c r="AE41" i="97"/>
  <c r="AC41" i="97"/>
  <c r="AB41" i="97"/>
  <c r="AA41" i="97"/>
  <c r="Z41" i="97"/>
  <c r="Y41" i="97"/>
  <c r="X41" i="97"/>
  <c r="P41" i="97"/>
  <c r="O41" i="97"/>
  <c r="N41" i="97"/>
  <c r="M41" i="97"/>
  <c r="L41" i="97"/>
  <c r="K41" i="97"/>
  <c r="J41" i="97"/>
  <c r="I41" i="97"/>
  <c r="H41" i="97"/>
  <c r="AN40" i="97"/>
  <c r="AM40" i="97"/>
  <c r="AL40" i="97"/>
  <c r="AK40" i="97"/>
  <c r="AJ40" i="97"/>
  <c r="AI40" i="97"/>
  <c r="AG40" i="97"/>
  <c r="AF40" i="97"/>
  <c r="AE40" i="97"/>
  <c r="AC40" i="97"/>
  <c r="AB40" i="97"/>
  <c r="AA40" i="97"/>
  <c r="Z40" i="97"/>
  <c r="Y40" i="97"/>
  <c r="X40" i="97"/>
  <c r="P40" i="97"/>
  <c r="O40" i="97"/>
  <c r="N40" i="97"/>
  <c r="M40" i="97"/>
  <c r="L40" i="97"/>
  <c r="K40" i="97"/>
  <c r="K63" i="97" s="1"/>
  <c r="J40" i="97"/>
  <c r="I40" i="97"/>
  <c r="I63" i="97" s="1"/>
  <c r="H40" i="97"/>
  <c r="AN33" i="97"/>
  <c r="AM33" i="97"/>
  <c r="AL33" i="97"/>
  <c r="AK33" i="97"/>
  <c r="AJ33" i="97"/>
  <c r="AI33" i="97"/>
  <c r="AG33" i="97"/>
  <c r="AF33" i="97"/>
  <c r="AE33" i="97"/>
  <c r="P33" i="97"/>
  <c r="O33" i="97"/>
  <c r="N33" i="97"/>
  <c r="W32" i="97"/>
  <c r="AC32" i="97" s="1"/>
  <c r="V32" i="97"/>
  <c r="U32" i="97"/>
  <c r="AA32" i="97" s="1"/>
  <c r="T32" i="97"/>
  <c r="Z32" i="97" s="1"/>
  <c r="S32" i="97"/>
  <c r="Y32" i="97" s="1"/>
  <c r="R32" i="97"/>
  <c r="G32" i="97"/>
  <c r="F32" i="97"/>
  <c r="L32" i="97" s="1"/>
  <c r="E32" i="97"/>
  <c r="D32" i="97"/>
  <c r="C32" i="97"/>
  <c r="I32" i="97" s="1"/>
  <c r="B32" i="97"/>
  <c r="H32" i="97" s="1"/>
  <c r="AN31" i="97"/>
  <c r="AM31" i="97"/>
  <c r="AL31" i="97"/>
  <c r="AK31" i="97"/>
  <c r="AJ31" i="97"/>
  <c r="AI31" i="97"/>
  <c r="AG31" i="97"/>
  <c r="AF31" i="97"/>
  <c r="AE31" i="97"/>
  <c r="AC31" i="97"/>
  <c r="AB31" i="97"/>
  <c r="AA31" i="97"/>
  <c r="Z31" i="97"/>
  <c r="Y31" i="97"/>
  <c r="X31" i="97"/>
  <c r="P31" i="97"/>
  <c r="O31" i="97"/>
  <c r="N31" i="97"/>
  <c r="M31" i="97"/>
  <c r="L31" i="97"/>
  <c r="K31" i="97"/>
  <c r="J31" i="97"/>
  <c r="I31" i="97"/>
  <c r="H31" i="97"/>
  <c r="AN30" i="97"/>
  <c r="AQ30" i="97" s="1"/>
  <c r="AM30" i="97"/>
  <c r="AL30" i="97"/>
  <c r="AK30" i="97"/>
  <c r="AJ30" i="97"/>
  <c r="AI30" i="97"/>
  <c r="AG30" i="97"/>
  <c r="AF30" i="97"/>
  <c r="AE30" i="97"/>
  <c r="AC30" i="97"/>
  <c r="AB30" i="97"/>
  <c r="AA30" i="97"/>
  <c r="Z30" i="97"/>
  <c r="Y30" i="97"/>
  <c r="X30" i="97"/>
  <c r="P30" i="97"/>
  <c r="O30" i="97"/>
  <c r="N30" i="97"/>
  <c r="M30" i="97"/>
  <c r="L30" i="97"/>
  <c r="K30" i="97"/>
  <c r="J30" i="97"/>
  <c r="I30" i="97"/>
  <c r="H30" i="97"/>
  <c r="AN29" i="97"/>
  <c r="AM29" i="97"/>
  <c r="AL29" i="97"/>
  <c r="AK29" i="97"/>
  <c r="AJ29" i="97"/>
  <c r="AI29" i="97"/>
  <c r="AG29" i="97"/>
  <c r="AF29" i="97"/>
  <c r="AE29" i="97"/>
  <c r="AC29" i="97"/>
  <c r="AB29" i="97"/>
  <c r="AA29" i="97"/>
  <c r="Z29" i="97"/>
  <c r="Y29" i="97"/>
  <c r="X29" i="97"/>
  <c r="P29" i="97"/>
  <c r="O29" i="97"/>
  <c r="N29" i="97"/>
  <c r="M29" i="97"/>
  <c r="L29" i="97"/>
  <c r="K29" i="97"/>
  <c r="J29" i="97"/>
  <c r="I29" i="97"/>
  <c r="H29" i="97"/>
  <c r="AN28" i="97"/>
  <c r="AM28" i="97"/>
  <c r="AL28" i="97"/>
  <c r="AC28" i="97"/>
  <c r="AB28" i="97"/>
  <c r="AA28" i="97"/>
  <c r="Z28" i="97"/>
  <c r="Y28" i="97"/>
  <c r="X28" i="97"/>
  <c r="M28" i="97"/>
  <c r="L28" i="97"/>
  <c r="K28" i="97"/>
  <c r="J28" i="97"/>
  <c r="I28" i="97"/>
  <c r="H28" i="97"/>
  <c r="AN27" i="97"/>
  <c r="AM27" i="97"/>
  <c r="AL27" i="97"/>
  <c r="AK27" i="97"/>
  <c r="AJ27" i="97"/>
  <c r="AI27" i="97"/>
  <c r="AG27" i="97"/>
  <c r="AF27" i="97"/>
  <c r="AE27" i="97"/>
  <c r="AC27" i="97"/>
  <c r="AB27" i="97"/>
  <c r="AA27" i="97"/>
  <c r="Z27" i="97"/>
  <c r="Y27" i="97"/>
  <c r="X27" i="97"/>
  <c r="P27" i="97"/>
  <c r="O27" i="97"/>
  <c r="N27" i="97"/>
  <c r="M27" i="97"/>
  <c r="L27" i="97"/>
  <c r="K27" i="97"/>
  <c r="J27" i="97"/>
  <c r="I27" i="97"/>
  <c r="H27" i="97"/>
  <c r="AN26" i="97"/>
  <c r="AM26" i="97"/>
  <c r="AL26" i="97"/>
  <c r="AK26" i="97"/>
  <c r="AJ26" i="97"/>
  <c r="AP26" i="97" s="1"/>
  <c r="AI26" i="97"/>
  <c r="AG26" i="97"/>
  <c r="AF26" i="97"/>
  <c r="AE26" i="97"/>
  <c r="AC26" i="97"/>
  <c r="AB26" i="97"/>
  <c r="AA26" i="97"/>
  <c r="Z26" i="97"/>
  <c r="Y26" i="97"/>
  <c r="X26" i="97"/>
  <c r="P26" i="97"/>
  <c r="O26" i="97"/>
  <c r="N26" i="97"/>
  <c r="M26" i="97"/>
  <c r="L26" i="97"/>
  <c r="K26" i="97"/>
  <c r="J26" i="97"/>
  <c r="I26" i="97"/>
  <c r="H26" i="97"/>
  <c r="AN25" i="97"/>
  <c r="AM25" i="97"/>
  <c r="AL25" i="97"/>
  <c r="AK25" i="97"/>
  <c r="AJ25" i="97"/>
  <c r="AI25" i="97"/>
  <c r="AG25" i="97"/>
  <c r="AF25" i="97"/>
  <c r="AE25" i="97"/>
  <c r="AC25" i="97"/>
  <c r="AB25" i="97"/>
  <c r="AA25" i="97"/>
  <c r="Z25" i="97"/>
  <c r="Y25" i="97"/>
  <c r="X25" i="97"/>
  <c r="P25" i="97"/>
  <c r="O25" i="97"/>
  <c r="N25" i="97"/>
  <c r="M25" i="97"/>
  <c r="L25" i="97"/>
  <c r="K25" i="97"/>
  <c r="J25" i="97"/>
  <c r="I25" i="97"/>
  <c r="H25" i="97"/>
  <c r="AN24" i="97"/>
  <c r="AM24" i="97"/>
  <c r="AL24" i="97"/>
  <c r="AK24" i="97"/>
  <c r="AJ24" i="97"/>
  <c r="AI24" i="97"/>
  <c r="AG24" i="97"/>
  <c r="AF24" i="97"/>
  <c r="AE24" i="97"/>
  <c r="AC24" i="97"/>
  <c r="AB24" i="97"/>
  <c r="AA24" i="97"/>
  <c r="Z24" i="97"/>
  <c r="Y24" i="97"/>
  <c r="X24" i="97"/>
  <c r="P24" i="97"/>
  <c r="O24" i="97"/>
  <c r="N24" i="97"/>
  <c r="M24" i="97"/>
  <c r="L24" i="97"/>
  <c r="K24" i="97"/>
  <c r="J24" i="97"/>
  <c r="I24" i="97"/>
  <c r="H24" i="97"/>
  <c r="AN23" i="97"/>
  <c r="AM23" i="97"/>
  <c r="AL23" i="97"/>
  <c r="AK23" i="97"/>
  <c r="AJ23" i="97"/>
  <c r="AI23" i="97"/>
  <c r="AG23" i="97"/>
  <c r="AF23" i="97"/>
  <c r="AE23" i="97"/>
  <c r="AC23" i="97"/>
  <c r="AB23" i="97"/>
  <c r="AA23" i="97"/>
  <c r="Z23" i="97"/>
  <c r="Y23" i="97"/>
  <c r="X23" i="97"/>
  <c r="P23" i="97"/>
  <c r="O23" i="97"/>
  <c r="N23" i="97"/>
  <c r="M23" i="97"/>
  <c r="L23" i="97"/>
  <c r="K23" i="97"/>
  <c r="J23" i="97"/>
  <c r="I23" i="97"/>
  <c r="H23" i="97"/>
  <c r="AN22" i="97"/>
  <c r="AM22" i="97"/>
  <c r="AL22" i="97"/>
  <c r="AK22" i="97"/>
  <c r="AJ22" i="97"/>
  <c r="AI22" i="97"/>
  <c r="AG22" i="97"/>
  <c r="AF22" i="97"/>
  <c r="AE22" i="97"/>
  <c r="AC22" i="97"/>
  <c r="AB22" i="97"/>
  <c r="AA22" i="97"/>
  <c r="Z22" i="97"/>
  <c r="Y22" i="97"/>
  <c r="X22" i="97"/>
  <c r="P22" i="97"/>
  <c r="O22" i="97"/>
  <c r="N22" i="97"/>
  <c r="M22" i="97"/>
  <c r="L22" i="97"/>
  <c r="K22" i="97"/>
  <c r="J22" i="97"/>
  <c r="I22" i="97"/>
  <c r="H22" i="97"/>
  <c r="AN21" i="97"/>
  <c r="AM21" i="97"/>
  <c r="AL21" i="97"/>
  <c r="AK21" i="97"/>
  <c r="AJ21" i="97"/>
  <c r="AI21" i="97"/>
  <c r="AG21" i="97"/>
  <c r="AF21" i="97"/>
  <c r="AE21" i="97"/>
  <c r="AC21" i="97"/>
  <c r="AB21" i="97"/>
  <c r="AA21" i="97"/>
  <c r="Z21" i="97"/>
  <c r="Y21" i="97"/>
  <c r="X21" i="97"/>
  <c r="P21" i="97"/>
  <c r="O21" i="97"/>
  <c r="N21" i="97"/>
  <c r="M21" i="97"/>
  <c r="L21" i="97"/>
  <c r="K21" i="97"/>
  <c r="J21" i="97"/>
  <c r="I21" i="97"/>
  <c r="H21" i="97"/>
  <c r="AN20" i="97"/>
  <c r="AM20" i="97"/>
  <c r="AL20" i="97"/>
  <c r="AK20" i="97"/>
  <c r="AJ20" i="97"/>
  <c r="AI20" i="97"/>
  <c r="AG20" i="97"/>
  <c r="AF20" i="97"/>
  <c r="AE20" i="97"/>
  <c r="AC20" i="97"/>
  <c r="AB20" i="97"/>
  <c r="AA20" i="97"/>
  <c r="Z20" i="97"/>
  <c r="Y20" i="97"/>
  <c r="X20" i="97"/>
  <c r="P20" i="97"/>
  <c r="O20" i="97"/>
  <c r="N20" i="97"/>
  <c r="M20" i="97"/>
  <c r="L20" i="97"/>
  <c r="K20" i="97"/>
  <c r="J20" i="97"/>
  <c r="I20" i="97"/>
  <c r="H20" i="97"/>
  <c r="AN19" i="97"/>
  <c r="AQ19" i="97" s="1"/>
  <c r="AM19" i="97"/>
  <c r="AL19" i="97"/>
  <c r="AK19" i="97"/>
  <c r="AJ19" i="97"/>
  <c r="AI19" i="97"/>
  <c r="AG19" i="97"/>
  <c r="AF19" i="97"/>
  <c r="AE19" i="97"/>
  <c r="AC19" i="97"/>
  <c r="AB19" i="97"/>
  <c r="AA19" i="97"/>
  <c r="Z19" i="97"/>
  <c r="Y19" i="97"/>
  <c r="X19" i="97"/>
  <c r="P19" i="97"/>
  <c r="O19" i="97"/>
  <c r="N19" i="97"/>
  <c r="M19" i="97"/>
  <c r="L19" i="97"/>
  <c r="K19" i="97"/>
  <c r="J19" i="97"/>
  <c r="I19" i="97"/>
  <c r="H19" i="97"/>
  <c r="AN18" i="97"/>
  <c r="AQ18" i="97" s="1"/>
  <c r="AM18" i="97"/>
  <c r="AL18" i="97"/>
  <c r="AK18" i="97"/>
  <c r="AJ18" i="97"/>
  <c r="AI18" i="97"/>
  <c r="AG18" i="97"/>
  <c r="AF18" i="97"/>
  <c r="AE18" i="97"/>
  <c r="AC18" i="97"/>
  <c r="AB18" i="97"/>
  <c r="AA18" i="97"/>
  <c r="Z18" i="97"/>
  <c r="Y18" i="97"/>
  <c r="X18" i="97"/>
  <c r="P18" i="97"/>
  <c r="O18" i="97"/>
  <c r="N18" i="97"/>
  <c r="M18" i="97"/>
  <c r="L18" i="97"/>
  <c r="K18" i="97"/>
  <c r="J18" i="97"/>
  <c r="I18" i="97"/>
  <c r="H18" i="97"/>
  <c r="AN17" i="97"/>
  <c r="AM17" i="97"/>
  <c r="AL17" i="97"/>
  <c r="AK17" i="97"/>
  <c r="AJ17" i="97"/>
  <c r="AI17" i="97"/>
  <c r="AG17" i="97"/>
  <c r="AF17" i="97"/>
  <c r="AE17" i="97"/>
  <c r="AC17" i="97"/>
  <c r="AB17" i="97"/>
  <c r="AA17" i="97"/>
  <c r="Z17" i="97"/>
  <c r="Y17" i="97"/>
  <c r="X17" i="97"/>
  <c r="P17" i="97"/>
  <c r="O17" i="97"/>
  <c r="N17" i="97"/>
  <c r="M17" i="97"/>
  <c r="L17" i="97"/>
  <c r="K17" i="97"/>
  <c r="J17" i="97"/>
  <c r="I17" i="97"/>
  <c r="H17" i="97"/>
  <c r="AN16" i="97"/>
  <c r="AQ16" i="97" s="1"/>
  <c r="AM16" i="97"/>
  <c r="AL16" i="97"/>
  <c r="AK16" i="97"/>
  <c r="AJ16" i="97"/>
  <c r="AI16" i="97"/>
  <c r="AG16" i="97"/>
  <c r="AF16" i="97"/>
  <c r="AE16" i="97"/>
  <c r="AC16" i="97"/>
  <c r="AB16" i="97"/>
  <c r="AA16" i="97"/>
  <c r="Z16" i="97"/>
  <c r="Y16" i="97"/>
  <c r="X16" i="97"/>
  <c r="P16" i="97"/>
  <c r="O16" i="97"/>
  <c r="N16" i="97"/>
  <c r="M16" i="97"/>
  <c r="L16" i="97"/>
  <c r="K16" i="97"/>
  <c r="J16" i="97"/>
  <c r="I16" i="97"/>
  <c r="H16" i="97"/>
  <c r="AN15" i="97"/>
  <c r="AM15" i="97"/>
  <c r="AL15" i="97"/>
  <c r="AK15" i="97"/>
  <c r="AJ15" i="97"/>
  <c r="AI15" i="97"/>
  <c r="AG15" i="97"/>
  <c r="AF15" i="97"/>
  <c r="AE15" i="97"/>
  <c r="AC15" i="97"/>
  <c r="AB15" i="97"/>
  <c r="AA15" i="97"/>
  <c r="Z15" i="97"/>
  <c r="Y15" i="97"/>
  <c r="X15" i="97"/>
  <c r="P15" i="97"/>
  <c r="O15" i="97"/>
  <c r="N15" i="97"/>
  <c r="M15" i="97"/>
  <c r="L15" i="97"/>
  <c r="K15" i="97"/>
  <c r="J15" i="97"/>
  <c r="I15" i="97"/>
  <c r="H15" i="97"/>
  <c r="AN14" i="97"/>
  <c r="AM14" i="97"/>
  <c r="AL14" i="97"/>
  <c r="AK14" i="97"/>
  <c r="AJ14" i="97"/>
  <c r="AI14" i="97"/>
  <c r="AG14" i="97"/>
  <c r="AF14" i="97"/>
  <c r="AE14" i="97"/>
  <c r="AC14" i="97"/>
  <c r="AB14" i="97"/>
  <c r="AA14" i="97"/>
  <c r="Z14" i="97"/>
  <c r="Y14" i="97"/>
  <c r="X14" i="97"/>
  <c r="P14" i="97"/>
  <c r="O14" i="97"/>
  <c r="N14" i="97"/>
  <c r="M14" i="97"/>
  <c r="L14" i="97"/>
  <c r="K14" i="97"/>
  <c r="J14" i="97"/>
  <c r="I14" i="97"/>
  <c r="H14" i="97"/>
  <c r="AO13" i="97"/>
  <c r="AN13" i="97"/>
  <c r="AM13" i="97"/>
  <c r="AL13" i="97"/>
  <c r="AK13" i="97"/>
  <c r="AJ13" i="97"/>
  <c r="AI13" i="97"/>
  <c r="AG13" i="97"/>
  <c r="AF13" i="97"/>
  <c r="AE13" i="97"/>
  <c r="AC13" i="97"/>
  <c r="AB13" i="97"/>
  <c r="AA13" i="97"/>
  <c r="Z13" i="97"/>
  <c r="Y13" i="97"/>
  <c r="X13" i="97"/>
  <c r="P13" i="97"/>
  <c r="O13" i="97"/>
  <c r="N13" i="97"/>
  <c r="M13" i="97"/>
  <c r="L13" i="97"/>
  <c r="K13" i="97"/>
  <c r="J13" i="97"/>
  <c r="I13" i="97"/>
  <c r="H13" i="97"/>
  <c r="AN12" i="97"/>
  <c r="AM12" i="97"/>
  <c r="AL12" i="97"/>
  <c r="AO12" i="97" s="1"/>
  <c r="AK12" i="97"/>
  <c r="AJ12" i="97"/>
  <c r="AI12" i="97"/>
  <c r="AG12" i="97"/>
  <c r="AF12" i="97"/>
  <c r="AE12" i="97"/>
  <c r="AC12" i="97"/>
  <c r="AB12" i="97"/>
  <c r="AA12" i="97"/>
  <c r="Z12" i="97"/>
  <c r="Y12" i="97"/>
  <c r="X12" i="97"/>
  <c r="P12" i="97"/>
  <c r="O12" i="97"/>
  <c r="N12" i="97"/>
  <c r="M12" i="97"/>
  <c r="L12" i="97"/>
  <c r="K12" i="97"/>
  <c r="J12" i="97"/>
  <c r="I12" i="97"/>
  <c r="H12" i="97"/>
  <c r="AN11" i="97"/>
  <c r="AM11" i="97"/>
  <c r="AL11" i="97"/>
  <c r="AO11" i="97" s="1"/>
  <c r="AK11" i="97"/>
  <c r="AJ11" i="97"/>
  <c r="AI11" i="97"/>
  <c r="AG11" i="97"/>
  <c r="AF11" i="97"/>
  <c r="AE11" i="97"/>
  <c r="AC11" i="97"/>
  <c r="AB11" i="97"/>
  <c r="AA11" i="97"/>
  <c r="Z11" i="97"/>
  <c r="Y11" i="97"/>
  <c r="X11" i="97"/>
  <c r="P11" i="97"/>
  <c r="O11" i="97"/>
  <c r="N11" i="97"/>
  <c r="M11" i="97"/>
  <c r="L11" i="97"/>
  <c r="K11" i="97"/>
  <c r="J11" i="97"/>
  <c r="I11" i="97"/>
  <c r="H11" i="97"/>
  <c r="AN10" i="97"/>
  <c r="AM10" i="97"/>
  <c r="AL10" i="97"/>
  <c r="AK10" i="97"/>
  <c r="AJ10" i="97"/>
  <c r="AI10" i="97"/>
  <c r="AG10" i="97"/>
  <c r="AF10" i="97"/>
  <c r="AE10" i="97"/>
  <c r="AC10" i="97"/>
  <c r="AB10" i="97"/>
  <c r="AA10" i="97"/>
  <c r="Z10" i="97"/>
  <c r="Y10" i="97"/>
  <c r="X10" i="97"/>
  <c r="P10" i="97"/>
  <c r="O10" i="97"/>
  <c r="N10" i="97"/>
  <c r="M10" i="97"/>
  <c r="L10" i="97"/>
  <c r="K10" i="97"/>
  <c r="J10" i="97"/>
  <c r="I10" i="97"/>
  <c r="H10" i="97"/>
  <c r="AN9" i="97"/>
  <c r="AM9" i="97"/>
  <c r="AL9" i="97"/>
  <c r="AO9" i="97" s="1"/>
  <c r="AK9" i="97"/>
  <c r="AQ9" i="97" s="1"/>
  <c r="AJ9" i="97"/>
  <c r="AI9" i="97"/>
  <c r="AG9" i="97"/>
  <c r="AF9" i="97"/>
  <c r="AE9" i="97"/>
  <c r="AC9" i="97"/>
  <c r="AB9" i="97"/>
  <c r="AA9" i="97"/>
  <c r="Z9" i="97"/>
  <c r="Y9" i="97"/>
  <c r="X9" i="97"/>
  <c r="P9" i="97"/>
  <c r="O9" i="97"/>
  <c r="N9" i="97"/>
  <c r="M9" i="97"/>
  <c r="L9" i="97"/>
  <c r="K9" i="97"/>
  <c r="J9" i="97"/>
  <c r="I9" i="97"/>
  <c r="H9" i="97"/>
  <c r="AN8" i="97"/>
  <c r="AM8" i="97"/>
  <c r="AP8" i="97" s="1"/>
  <c r="AL8" i="97"/>
  <c r="AO8" i="97" s="1"/>
  <c r="AK8" i="97"/>
  <c r="AJ8" i="97"/>
  <c r="AI8" i="97"/>
  <c r="AG8" i="97"/>
  <c r="AF8" i="97"/>
  <c r="AE8" i="97"/>
  <c r="AC8" i="97"/>
  <c r="AB8" i="97"/>
  <c r="AA8" i="97"/>
  <c r="Z8" i="97"/>
  <c r="Y8" i="97"/>
  <c r="X8" i="97"/>
  <c r="P8" i="97"/>
  <c r="O8" i="97"/>
  <c r="N8" i="97"/>
  <c r="M8" i="97"/>
  <c r="L8" i="97"/>
  <c r="K8" i="97"/>
  <c r="J8" i="97"/>
  <c r="I8" i="97"/>
  <c r="H8" i="97"/>
  <c r="AN7" i="97"/>
  <c r="AM7" i="97"/>
  <c r="AL7" i="97"/>
  <c r="AO7" i="97" s="1"/>
  <c r="AK7" i="97"/>
  <c r="AJ7" i="97"/>
  <c r="AI7" i="97"/>
  <c r="AG7" i="97"/>
  <c r="AF7" i="97"/>
  <c r="AE7" i="97"/>
  <c r="AC7" i="97"/>
  <c r="AB7" i="97"/>
  <c r="AA7" i="97"/>
  <c r="AA33" i="97" s="1"/>
  <c r="Z7" i="97"/>
  <c r="Y7" i="97"/>
  <c r="X7" i="97"/>
  <c r="P7" i="97"/>
  <c r="O7" i="97"/>
  <c r="N7" i="97"/>
  <c r="M7" i="97"/>
  <c r="L7" i="97"/>
  <c r="K7" i="97"/>
  <c r="J7" i="97"/>
  <c r="I7" i="97"/>
  <c r="H7" i="97"/>
  <c r="J54" i="96"/>
  <c r="I54" i="96"/>
  <c r="H54" i="96"/>
  <c r="G54" i="96"/>
  <c r="F54" i="96"/>
  <c r="E54" i="96"/>
  <c r="J53" i="96"/>
  <c r="I53" i="96"/>
  <c r="H53" i="96"/>
  <c r="G53" i="96"/>
  <c r="F53" i="96"/>
  <c r="E53" i="96"/>
  <c r="J52" i="96"/>
  <c r="I52" i="96"/>
  <c r="H52" i="96"/>
  <c r="G52" i="96"/>
  <c r="F52" i="96"/>
  <c r="E52" i="96"/>
  <c r="J51" i="96"/>
  <c r="I51" i="96"/>
  <c r="H51" i="96"/>
  <c r="G51" i="96"/>
  <c r="F51" i="96"/>
  <c r="E51" i="96"/>
  <c r="J50" i="96"/>
  <c r="I50" i="96"/>
  <c r="H50" i="96"/>
  <c r="G50" i="96"/>
  <c r="F50" i="96"/>
  <c r="E50" i="96"/>
  <c r="J49" i="96"/>
  <c r="I49" i="96"/>
  <c r="H49" i="96"/>
  <c r="G49" i="96"/>
  <c r="F49" i="96"/>
  <c r="E49" i="96"/>
  <c r="J48" i="96"/>
  <c r="I48" i="96"/>
  <c r="H48" i="96"/>
  <c r="G48" i="96"/>
  <c r="F48" i="96"/>
  <c r="E48" i="96"/>
  <c r="J47" i="96"/>
  <c r="I47" i="96"/>
  <c r="H47" i="96"/>
  <c r="G47" i="96"/>
  <c r="F47" i="96"/>
  <c r="E47" i="96"/>
  <c r="J46" i="96"/>
  <c r="I46" i="96"/>
  <c r="H46" i="96"/>
  <c r="G46" i="96"/>
  <c r="F46" i="96"/>
  <c r="E46" i="96"/>
  <c r="J38" i="96"/>
  <c r="Q38" i="96" s="1"/>
  <c r="I38" i="96"/>
  <c r="H38" i="96"/>
  <c r="G38" i="96"/>
  <c r="F38" i="96"/>
  <c r="E38" i="96"/>
  <c r="J37" i="96"/>
  <c r="I37" i="96"/>
  <c r="P37" i="96" s="1"/>
  <c r="H37" i="96"/>
  <c r="O37" i="96" s="1"/>
  <c r="G37" i="96"/>
  <c r="N37" i="96" s="1"/>
  <c r="F37" i="96"/>
  <c r="E37" i="96"/>
  <c r="L37" i="96" s="1"/>
  <c r="J36" i="96"/>
  <c r="O36" i="96"/>
  <c r="U35" i="96"/>
  <c r="T35" i="96"/>
  <c r="S35" i="96"/>
  <c r="U34" i="96"/>
  <c r="T34" i="96"/>
  <c r="P34" i="96"/>
  <c r="O34" i="96"/>
  <c r="M34" i="96"/>
  <c r="L34" i="96"/>
  <c r="U33" i="96"/>
  <c r="T33" i="96"/>
  <c r="S33" i="96"/>
  <c r="P33" i="96"/>
  <c r="O33" i="96"/>
  <c r="M33" i="96"/>
  <c r="L33" i="96"/>
  <c r="U32" i="96"/>
  <c r="T32" i="96"/>
  <c r="S32" i="96"/>
  <c r="P32" i="96"/>
  <c r="O32" i="96"/>
  <c r="M32" i="96"/>
  <c r="L32" i="96"/>
  <c r="U31" i="96"/>
  <c r="T31" i="96"/>
  <c r="S31" i="96"/>
  <c r="Q31" i="96"/>
  <c r="P31" i="96"/>
  <c r="O31" i="96"/>
  <c r="N31" i="96"/>
  <c r="M31" i="96"/>
  <c r="L31" i="96"/>
  <c r="Q30" i="96"/>
  <c r="P30" i="96"/>
  <c r="O30" i="96"/>
  <c r="N30" i="96"/>
  <c r="M30" i="96"/>
  <c r="L30" i="96"/>
  <c r="U29" i="96"/>
  <c r="T29" i="96"/>
  <c r="Q29" i="96"/>
  <c r="P29" i="96"/>
  <c r="O29" i="96"/>
  <c r="N29" i="96"/>
  <c r="M29" i="96"/>
  <c r="L29" i="96"/>
  <c r="U28" i="96"/>
  <c r="T28" i="96"/>
  <c r="S28" i="96"/>
  <c r="Q28" i="96"/>
  <c r="P28" i="96"/>
  <c r="O28" i="96"/>
  <c r="N28" i="96"/>
  <c r="M28" i="96"/>
  <c r="L28" i="96"/>
  <c r="U27" i="96"/>
  <c r="T27" i="96"/>
  <c r="S27" i="96"/>
  <c r="Q27" i="96"/>
  <c r="P27" i="96"/>
  <c r="O27" i="96"/>
  <c r="N27" i="96"/>
  <c r="M27" i="96"/>
  <c r="L27" i="96"/>
  <c r="L25" i="96"/>
  <c r="J19" i="96"/>
  <c r="Q19" i="96" s="1"/>
  <c r="I19" i="96"/>
  <c r="P19" i="96" s="1"/>
  <c r="H19" i="96"/>
  <c r="O19" i="96" s="1"/>
  <c r="G19" i="96"/>
  <c r="F19" i="96"/>
  <c r="M19" i="96" s="1"/>
  <c r="E19" i="96"/>
  <c r="L19" i="96" s="1"/>
  <c r="J18" i="96"/>
  <c r="Q18" i="96" s="1"/>
  <c r="I18" i="96"/>
  <c r="P18" i="96" s="1"/>
  <c r="H18" i="96"/>
  <c r="O18" i="96" s="1"/>
  <c r="G18" i="96"/>
  <c r="N18" i="96" s="1"/>
  <c r="F18" i="96"/>
  <c r="M18" i="96" s="1"/>
  <c r="E18" i="96"/>
  <c r="L18" i="96" s="1"/>
  <c r="J17" i="96"/>
  <c r="Q17" i="96" s="1"/>
  <c r="I17" i="96"/>
  <c r="P17" i="96" s="1"/>
  <c r="H17" i="96"/>
  <c r="O17" i="96" s="1"/>
  <c r="G17" i="96"/>
  <c r="N17" i="96" s="1"/>
  <c r="F17" i="96"/>
  <c r="M17" i="96" s="1"/>
  <c r="E17" i="96"/>
  <c r="U16" i="96"/>
  <c r="T16" i="96"/>
  <c r="S16" i="96"/>
  <c r="U15" i="96"/>
  <c r="T15" i="96"/>
  <c r="P15" i="96"/>
  <c r="O15" i="96"/>
  <c r="M15" i="96"/>
  <c r="L15" i="96"/>
  <c r="U14" i="96"/>
  <c r="T14" i="96"/>
  <c r="S14" i="96"/>
  <c r="P14" i="96"/>
  <c r="O14" i="96"/>
  <c r="M14" i="96"/>
  <c r="L14" i="96"/>
  <c r="U13" i="96"/>
  <c r="T13" i="96"/>
  <c r="S13" i="96"/>
  <c r="P13" i="96"/>
  <c r="O13" i="96"/>
  <c r="M13" i="96"/>
  <c r="L13" i="96"/>
  <c r="U12" i="96"/>
  <c r="T12" i="96"/>
  <c r="S12" i="96"/>
  <c r="Q12" i="96"/>
  <c r="P12" i="96"/>
  <c r="O12" i="96"/>
  <c r="N12" i="96"/>
  <c r="M12" i="96"/>
  <c r="L12" i="96"/>
  <c r="Q11" i="96"/>
  <c r="P11" i="96"/>
  <c r="O11" i="96"/>
  <c r="N11" i="96"/>
  <c r="M11" i="96"/>
  <c r="L11" i="96"/>
  <c r="U10" i="96"/>
  <c r="T10" i="96"/>
  <c r="S10" i="96"/>
  <c r="Q10" i="96"/>
  <c r="P10" i="96"/>
  <c r="O10" i="96"/>
  <c r="N10" i="96"/>
  <c r="M10" i="96"/>
  <c r="L10" i="96"/>
  <c r="U9" i="96"/>
  <c r="T9" i="96"/>
  <c r="S9" i="96"/>
  <c r="Q9" i="96"/>
  <c r="P9" i="96"/>
  <c r="O9" i="96"/>
  <c r="N9" i="96"/>
  <c r="M9" i="96"/>
  <c r="L9" i="96"/>
  <c r="U8" i="96"/>
  <c r="T8" i="96"/>
  <c r="S8" i="96"/>
  <c r="Q8" i="96"/>
  <c r="P8" i="96"/>
  <c r="O8" i="96"/>
  <c r="N8" i="96"/>
  <c r="M8" i="96"/>
  <c r="L8" i="96"/>
  <c r="L6" i="96"/>
  <c r="J54" i="95"/>
  <c r="I54" i="95"/>
  <c r="H54" i="95"/>
  <c r="G54" i="95"/>
  <c r="F54" i="95"/>
  <c r="E54" i="95"/>
  <c r="J53" i="95"/>
  <c r="I53" i="95"/>
  <c r="H53" i="95"/>
  <c r="G53" i="95"/>
  <c r="F53" i="95"/>
  <c r="E53" i="95"/>
  <c r="J52" i="95"/>
  <c r="I52" i="95"/>
  <c r="H52" i="95"/>
  <c r="G52" i="95"/>
  <c r="F52" i="95"/>
  <c r="E52" i="95"/>
  <c r="J51" i="95"/>
  <c r="I51" i="95"/>
  <c r="H51" i="95"/>
  <c r="G51" i="95"/>
  <c r="F51" i="95"/>
  <c r="E51" i="95"/>
  <c r="J50" i="95"/>
  <c r="I50" i="95"/>
  <c r="H50" i="95"/>
  <c r="G50" i="95"/>
  <c r="F50" i="95"/>
  <c r="E50" i="95"/>
  <c r="J49" i="95"/>
  <c r="I49" i="95"/>
  <c r="H49" i="95"/>
  <c r="G49" i="95"/>
  <c r="F49" i="95"/>
  <c r="J48" i="95"/>
  <c r="I48" i="95"/>
  <c r="H48" i="95"/>
  <c r="G48" i="95"/>
  <c r="F48" i="95"/>
  <c r="E48" i="95"/>
  <c r="J47" i="95"/>
  <c r="I47" i="95"/>
  <c r="H47" i="95"/>
  <c r="G47" i="95"/>
  <c r="F47" i="95"/>
  <c r="E47" i="95"/>
  <c r="J46" i="95"/>
  <c r="I46" i="95"/>
  <c r="H46" i="95"/>
  <c r="G46" i="95"/>
  <c r="F46" i="95"/>
  <c r="E46" i="95"/>
  <c r="J38" i="95"/>
  <c r="I38" i="95"/>
  <c r="H38" i="95"/>
  <c r="G38" i="95"/>
  <c r="F38" i="95"/>
  <c r="M38" i="95" s="1"/>
  <c r="E38" i="95"/>
  <c r="J37" i="95"/>
  <c r="I37" i="95"/>
  <c r="H37" i="95"/>
  <c r="O37" i="95" s="1"/>
  <c r="G37" i="95"/>
  <c r="N37" i="95" s="1"/>
  <c r="F37" i="95"/>
  <c r="E37" i="95"/>
  <c r="J36" i="95"/>
  <c r="I36" i="95"/>
  <c r="H36" i="95"/>
  <c r="G36" i="95"/>
  <c r="F36" i="95"/>
  <c r="E36" i="95"/>
  <c r="U35" i="95"/>
  <c r="T35" i="95"/>
  <c r="S35" i="95"/>
  <c r="U34" i="95"/>
  <c r="T34" i="95"/>
  <c r="S34" i="95"/>
  <c r="P34" i="95"/>
  <c r="O34" i="95"/>
  <c r="M34" i="95"/>
  <c r="L34" i="95"/>
  <c r="U33" i="95"/>
  <c r="T33" i="95"/>
  <c r="S33" i="95"/>
  <c r="P33" i="95"/>
  <c r="O33" i="95"/>
  <c r="M33" i="95"/>
  <c r="L33" i="95"/>
  <c r="N33" i="95" s="1"/>
  <c r="U32" i="95"/>
  <c r="T32" i="95"/>
  <c r="S32" i="95"/>
  <c r="P32" i="95"/>
  <c r="O32" i="95"/>
  <c r="M32" i="95"/>
  <c r="L32" i="95"/>
  <c r="U31" i="95"/>
  <c r="T31" i="95"/>
  <c r="S31" i="95"/>
  <c r="Q31" i="95"/>
  <c r="P31" i="95"/>
  <c r="O31" i="95"/>
  <c r="N31" i="95"/>
  <c r="M31" i="95"/>
  <c r="L31" i="95"/>
  <c r="U30" i="95"/>
  <c r="T30" i="95"/>
  <c r="Q30" i="95"/>
  <c r="P30" i="95"/>
  <c r="O30" i="95"/>
  <c r="N30" i="95"/>
  <c r="M30" i="95"/>
  <c r="L30" i="95"/>
  <c r="U29" i="95"/>
  <c r="T29" i="95"/>
  <c r="S29" i="95"/>
  <c r="Q29" i="95"/>
  <c r="P29" i="95"/>
  <c r="O29" i="95"/>
  <c r="N29" i="95"/>
  <c r="M29" i="95"/>
  <c r="L29" i="95"/>
  <c r="U28" i="95"/>
  <c r="T28" i="95"/>
  <c r="S28" i="95"/>
  <c r="Q28" i="95"/>
  <c r="P28" i="95"/>
  <c r="O28" i="95"/>
  <c r="N28" i="95"/>
  <c r="M28" i="95"/>
  <c r="L28" i="95"/>
  <c r="U27" i="95"/>
  <c r="T27" i="95"/>
  <c r="S27" i="95"/>
  <c r="Q27" i="95"/>
  <c r="P27" i="95"/>
  <c r="O27" i="95"/>
  <c r="N27" i="95"/>
  <c r="M27" i="95"/>
  <c r="L27" i="95"/>
  <c r="L25" i="95"/>
  <c r="J19" i="95"/>
  <c r="Q19" i="95" s="1"/>
  <c r="I19" i="95"/>
  <c r="P19" i="95" s="1"/>
  <c r="H19" i="95"/>
  <c r="G19" i="95"/>
  <c r="N19" i="95" s="1"/>
  <c r="F19" i="95"/>
  <c r="E19" i="95"/>
  <c r="L19" i="95" s="1"/>
  <c r="J18" i="95"/>
  <c r="Q18" i="95" s="1"/>
  <c r="I18" i="95"/>
  <c r="P18" i="95" s="1"/>
  <c r="H18" i="95"/>
  <c r="O18" i="95" s="1"/>
  <c r="G18" i="95"/>
  <c r="N18" i="95" s="1"/>
  <c r="F18" i="95"/>
  <c r="M18" i="95" s="1"/>
  <c r="E18" i="95"/>
  <c r="J17" i="95"/>
  <c r="Q17" i="95" s="1"/>
  <c r="I17" i="95"/>
  <c r="P17" i="95" s="1"/>
  <c r="H17" i="95"/>
  <c r="O17" i="95" s="1"/>
  <c r="G17" i="95"/>
  <c r="N17" i="95" s="1"/>
  <c r="F17" i="95"/>
  <c r="M17" i="95" s="1"/>
  <c r="E17" i="95"/>
  <c r="L17" i="95" s="1"/>
  <c r="U16" i="95"/>
  <c r="T16" i="95"/>
  <c r="S16" i="95"/>
  <c r="U15" i="95"/>
  <c r="T15" i="95"/>
  <c r="S15" i="95"/>
  <c r="P15" i="95"/>
  <c r="O15" i="95"/>
  <c r="M15" i="95"/>
  <c r="L15" i="95"/>
  <c r="U14" i="95"/>
  <c r="T14" i="95"/>
  <c r="S14" i="95"/>
  <c r="P14" i="95"/>
  <c r="O14" i="95"/>
  <c r="M14" i="95"/>
  <c r="L14" i="95"/>
  <c r="U13" i="95"/>
  <c r="T13" i="95"/>
  <c r="S13" i="95"/>
  <c r="P13" i="95"/>
  <c r="O13" i="95"/>
  <c r="M13" i="95"/>
  <c r="L13" i="95"/>
  <c r="U12" i="95"/>
  <c r="T12" i="95"/>
  <c r="S12" i="95"/>
  <c r="Q12" i="95"/>
  <c r="P12" i="95"/>
  <c r="O12" i="95"/>
  <c r="N12" i="95"/>
  <c r="M12" i="95"/>
  <c r="L12" i="95"/>
  <c r="U11" i="95"/>
  <c r="T11" i="95"/>
  <c r="Q11" i="95"/>
  <c r="P11" i="95"/>
  <c r="O11" i="95"/>
  <c r="N11" i="95"/>
  <c r="M11" i="95"/>
  <c r="L11" i="95"/>
  <c r="U10" i="95"/>
  <c r="T10" i="95"/>
  <c r="S10" i="95"/>
  <c r="Q10" i="95"/>
  <c r="P10" i="95"/>
  <c r="O10" i="95"/>
  <c r="N10" i="95"/>
  <c r="M10" i="95"/>
  <c r="L10" i="95"/>
  <c r="U9" i="95"/>
  <c r="T9" i="95"/>
  <c r="S9" i="95"/>
  <c r="Q9" i="95"/>
  <c r="P9" i="95"/>
  <c r="O9" i="95"/>
  <c r="N9" i="95"/>
  <c r="M9" i="95"/>
  <c r="L9" i="95"/>
  <c r="U8" i="95"/>
  <c r="T8" i="95"/>
  <c r="S8" i="95"/>
  <c r="Q8" i="95"/>
  <c r="P8" i="95"/>
  <c r="O8" i="95"/>
  <c r="N8" i="95"/>
  <c r="M8" i="95"/>
  <c r="L8" i="95"/>
  <c r="L6" i="95"/>
  <c r="AN97" i="94"/>
  <c r="AM97" i="94"/>
  <c r="AL97" i="94"/>
  <c r="AO97" i="94" s="1"/>
  <c r="AK97" i="94"/>
  <c r="AJ97" i="94"/>
  <c r="AI97" i="94"/>
  <c r="AG97" i="94"/>
  <c r="AF97" i="94"/>
  <c r="AE97" i="94"/>
  <c r="P97" i="94"/>
  <c r="O97" i="94"/>
  <c r="N97" i="94"/>
  <c r="W96" i="94"/>
  <c r="V96" i="94"/>
  <c r="AB96" i="94" s="1"/>
  <c r="U96" i="94"/>
  <c r="T96" i="94"/>
  <c r="S96" i="94"/>
  <c r="Y96" i="94" s="1"/>
  <c r="R96" i="94"/>
  <c r="X96" i="94" s="1"/>
  <c r="G96" i="94"/>
  <c r="M96" i="94" s="1"/>
  <c r="F96" i="94"/>
  <c r="E96" i="94"/>
  <c r="K96" i="94" s="1"/>
  <c r="D96" i="94"/>
  <c r="J96" i="94" s="1"/>
  <c r="C96" i="94"/>
  <c r="I96" i="94" s="1"/>
  <c r="B96" i="94"/>
  <c r="H96" i="94" s="1"/>
  <c r="AN95" i="94"/>
  <c r="AM95" i="94"/>
  <c r="AP95" i="94" s="1"/>
  <c r="AL95" i="94"/>
  <c r="AK95" i="94"/>
  <c r="AJ95" i="94"/>
  <c r="AI95" i="94"/>
  <c r="AG95" i="94"/>
  <c r="AF95" i="94"/>
  <c r="AE95" i="94"/>
  <c r="AC95" i="94"/>
  <c r="AB95" i="94"/>
  <c r="AA95" i="94"/>
  <c r="Z95" i="94"/>
  <c r="Y95" i="94"/>
  <c r="X95" i="94"/>
  <c r="P95" i="94"/>
  <c r="O95" i="94"/>
  <c r="N95" i="94"/>
  <c r="M95" i="94"/>
  <c r="L95" i="94"/>
  <c r="K95" i="94"/>
  <c r="J95" i="94"/>
  <c r="I95" i="94"/>
  <c r="H95" i="94"/>
  <c r="AN94" i="94"/>
  <c r="AM94" i="94"/>
  <c r="AL94" i="94"/>
  <c r="AK94" i="94"/>
  <c r="AJ94" i="94"/>
  <c r="AI94" i="94"/>
  <c r="AG94" i="94"/>
  <c r="AF94" i="94"/>
  <c r="AE94" i="94"/>
  <c r="AC94" i="94"/>
  <c r="AB94" i="94"/>
  <c r="AA94" i="94"/>
  <c r="Z94" i="94"/>
  <c r="Y94" i="94"/>
  <c r="X94" i="94"/>
  <c r="P94" i="94"/>
  <c r="O94" i="94"/>
  <c r="N94" i="94"/>
  <c r="M94" i="94"/>
  <c r="L94" i="94"/>
  <c r="K94" i="94"/>
  <c r="J94" i="94"/>
  <c r="I94" i="94"/>
  <c r="H94" i="94"/>
  <c r="AN93" i="94"/>
  <c r="AM93" i="94"/>
  <c r="AL93" i="94"/>
  <c r="AK93" i="94"/>
  <c r="AJ93" i="94"/>
  <c r="AI93" i="94"/>
  <c r="AC93" i="94"/>
  <c r="AB93" i="94"/>
  <c r="AA93" i="94"/>
  <c r="Z93" i="94"/>
  <c r="Y93" i="94"/>
  <c r="X93" i="94"/>
  <c r="P93" i="94"/>
  <c r="O93" i="94"/>
  <c r="N93" i="94"/>
  <c r="M93" i="94"/>
  <c r="L93" i="94"/>
  <c r="K93" i="94"/>
  <c r="J93" i="94"/>
  <c r="I93" i="94"/>
  <c r="H93" i="94"/>
  <c r="AN92" i="94"/>
  <c r="AM92" i="94"/>
  <c r="AL92" i="94"/>
  <c r="AC92" i="94"/>
  <c r="AB92" i="94"/>
  <c r="AA92" i="94"/>
  <c r="Z92" i="94"/>
  <c r="Y92" i="94"/>
  <c r="X92" i="94"/>
  <c r="P92" i="94"/>
  <c r="O92" i="94"/>
  <c r="N92" i="94"/>
  <c r="M92" i="94"/>
  <c r="L92" i="94"/>
  <c r="K92" i="94"/>
  <c r="J92" i="94"/>
  <c r="I92" i="94"/>
  <c r="H92" i="94"/>
  <c r="AN91" i="94"/>
  <c r="AM91" i="94"/>
  <c r="AL91" i="94"/>
  <c r="AK91" i="94"/>
  <c r="AJ91" i="94"/>
  <c r="AI91" i="94"/>
  <c r="AG91" i="94"/>
  <c r="AF91" i="94"/>
  <c r="AE91" i="94"/>
  <c r="AC91" i="94"/>
  <c r="AB91" i="94"/>
  <c r="AA91" i="94"/>
  <c r="Z91" i="94"/>
  <c r="Y91" i="94"/>
  <c r="X91" i="94"/>
  <c r="P91" i="94"/>
  <c r="O91" i="94"/>
  <c r="N91" i="94"/>
  <c r="M91" i="94"/>
  <c r="L91" i="94"/>
  <c r="K91" i="94"/>
  <c r="J91" i="94"/>
  <c r="I91" i="94"/>
  <c r="H91" i="94"/>
  <c r="AN90" i="94"/>
  <c r="AM90" i="94"/>
  <c r="AL90" i="94"/>
  <c r="AK90" i="94"/>
  <c r="AJ90" i="94"/>
  <c r="AI90" i="94"/>
  <c r="AG90" i="94"/>
  <c r="AF90" i="94"/>
  <c r="AE90" i="94"/>
  <c r="AC90" i="94"/>
  <c r="AB90" i="94"/>
  <c r="AA90" i="94"/>
  <c r="Z90" i="94"/>
  <c r="Y90" i="94"/>
  <c r="X90" i="94"/>
  <c r="P90" i="94"/>
  <c r="O90" i="94"/>
  <c r="N90" i="94"/>
  <c r="M90" i="94"/>
  <c r="L90" i="94"/>
  <c r="K90" i="94"/>
  <c r="J90" i="94"/>
  <c r="I90" i="94"/>
  <c r="H90" i="94"/>
  <c r="AN89" i="94"/>
  <c r="AM89" i="94"/>
  <c r="AL89" i="94"/>
  <c r="AK89" i="94"/>
  <c r="AJ89" i="94"/>
  <c r="AI89" i="94"/>
  <c r="AG89" i="94"/>
  <c r="AF89" i="94"/>
  <c r="AE89" i="94"/>
  <c r="AC89" i="94"/>
  <c r="AB89" i="94"/>
  <c r="AA89" i="94"/>
  <c r="Z89" i="94"/>
  <c r="Y89" i="94"/>
  <c r="X89" i="94"/>
  <c r="P89" i="94"/>
  <c r="O89" i="94"/>
  <c r="N89" i="94"/>
  <c r="M89" i="94"/>
  <c r="L89" i="94"/>
  <c r="K89" i="94"/>
  <c r="J89" i="94"/>
  <c r="I89" i="94"/>
  <c r="H89" i="94"/>
  <c r="AN88" i="94"/>
  <c r="AM88" i="94"/>
  <c r="AL88" i="94"/>
  <c r="AO88" i="94" s="1"/>
  <c r="AK88" i="94"/>
  <c r="AJ88" i="94"/>
  <c r="AI88" i="94"/>
  <c r="AG88" i="94"/>
  <c r="AF88" i="94"/>
  <c r="AE88" i="94"/>
  <c r="AC88" i="94"/>
  <c r="AB88" i="94"/>
  <c r="AA88" i="94"/>
  <c r="Z88" i="94"/>
  <c r="Y88" i="94"/>
  <c r="X88" i="94"/>
  <c r="P88" i="94"/>
  <c r="O88" i="94"/>
  <c r="N88" i="94"/>
  <c r="M88" i="94"/>
  <c r="L88" i="94"/>
  <c r="K88" i="94"/>
  <c r="J88" i="94"/>
  <c r="I88" i="94"/>
  <c r="H88" i="94"/>
  <c r="AN87" i="94"/>
  <c r="AM87" i="94"/>
  <c r="AL87" i="94"/>
  <c r="AK87" i="94"/>
  <c r="AJ87" i="94"/>
  <c r="AI87" i="94"/>
  <c r="AG87" i="94"/>
  <c r="AF87" i="94"/>
  <c r="AE87" i="94"/>
  <c r="AC87" i="94"/>
  <c r="AB87" i="94"/>
  <c r="AA87" i="94"/>
  <c r="Z87" i="94"/>
  <c r="Y87" i="94"/>
  <c r="X87" i="94"/>
  <c r="P87" i="94"/>
  <c r="O87" i="94"/>
  <c r="N87" i="94"/>
  <c r="M87" i="94"/>
  <c r="L87" i="94"/>
  <c r="K87" i="94"/>
  <c r="J87" i="94"/>
  <c r="I87" i="94"/>
  <c r="H87" i="94"/>
  <c r="AN86" i="94"/>
  <c r="AM86" i="94"/>
  <c r="AL86" i="94"/>
  <c r="AK86" i="94"/>
  <c r="AJ86" i="94"/>
  <c r="AI86" i="94"/>
  <c r="AG86" i="94"/>
  <c r="AF86" i="94"/>
  <c r="AE86" i="94"/>
  <c r="AC86" i="94"/>
  <c r="AB86" i="94"/>
  <c r="AA86" i="94"/>
  <c r="Z86" i="94"/>
  <c r="Y86" i="94"/>
  <c r="X86" i="94"/>
  <c r="P86" i="94"/>
  <c r="O86" i="94"/>
  <c r="N86" i="94"/>
  <c r="M86" i="94"/>
  <c r="L86" i="94"/>
  <c r="K86" i="94"/>
  <c r="J86" i="94"/>
  <c r="I86" i="94"/>
  <c r="H86" i="94"/>
  <c r="AN85" i="94"/>
  <c r="AM85" i="94"/>
  <c r="AL85" i="94"/>
  <c r="AK85" i="94"/>
  <c r="AJ85" i="94"/>
  <c r="AI85" i="94"/>
  <c r="AG85" i="94"/>
  <c r="AF85" i="94"/>
  <c r="AE85" i="94"/>
  <c r="AC85" i="94"/>
  <c r="AB85" i="94"/>
  <c r="AA85" i="94"/>
  <c r="Z85" i="94"/>
  <c r="Y85" i="94"/>
  <c r="X85" i="94"/>
  <c r="P85" i="94"/>
  <c r="O85" i="94"/>
  <c r="N85" i="94"/>
  <c r="M85" i="94"/>
  <c r="L85" i="94"/>
  <c r="K85" i="94"/>
  <c r="J85" i="94"/>
  <c r="I85" i="94"/>
  <c r="H85" i="94"/>
  <c r="AN84" i="94"/>
  <c r="AM84" i="94"/>
  <c r="AL84" i="94"/>
  <c r="AC84" i="94"/>
  <c r="AB84" i="94"/>
  <c r="AA84" i="94"/>
  <c r="Z84" i="94"/>
  <c r="Y84" i="94"/>
  <c r="X84" i="94"/>
  <c r="M84" i="94"/>
  <c r="L84" i="94"/>
  <c r="K84" i="94"/>
  <c r="J84" i="94"/>
  <c r="I84" i="94"/>
  <c r="H84" i="94"/>
  <c r="AN83" i="94"/>
  <c r="AM83" i="94"/>
  <c r="AL83" i="94"/>
  <c r="AK83" i="94"/>
  <c r="AJ83" i="94"/>
  <c r="AI83" i="94"/>
  <c r="AG83" i="94"/>
  <c r="AF83" i="94"/>
  <c r="AE83" i="94"/>
  <c r="AC83" i="94"/>
  <c r="AB83" i="94"/>
  <c r="AA83" i="94"/>
  <c r="Z83" i="94"/>
  <c r="Y83" i="94"/>
  <c r="X83" i="94"/>
  <c r="P83" i="94"/>
  <c r="O83" i="94"/>
  <c r="N83" i="94"/>
  <c r="M83" i="94"/>
  <c r="L83" i="94"/>
  <c r="K83" i="94"/>
  <c r="J83" i="94"/>
  <c r="I83" i="94"/>
  <c r="H83" i="94"/>
  <c r="AN82" i="94"/>
  <c r="AM82" i="94"/>
  <c r="AL82" i="94"/>
  <c r="AK82" i="94"/>
  <c r="AJ82" i="94"/>
  <c r="AI82" i="94"/>
  <c r="AG82" i="94"/>
  <c r="AF82" i="94"/>
  <c r="AE82" i="94"/>
  <c r="AC82" i="94"/>
  <c r="AB82" i="94"/>
  <c r="AA82" i="94"/>
  <c r="Z82" i="94"/>
  <c r="Y82" i="94"/>
  <c r="X82" i="94"/>
  <c r="P82" i="94"/>
  <c r="O82" i="94"/>
  <c r="N82" i="94"/>
  <c r="M82" i="94"/>
  <c r="L82" i="94"/>
  <c r="K82" i="94"/>
  <c r="J82" i="94"/>
  <c r="I82" i="94"/>
  <c r="H82" i="94"/>
  <c r="AN81" i="94"/>
  <c r="AM81" i="94"/>
  <c r="AL81" i="94"/>
  <c r="AK81" i="94"/>
  <c r="AJ81" i="94"/>
  <c r="AI81" i="94"/>
  <c r="AG81" i="94"/>
  <c r="AF81" i="94"/>
  <c r="AE81" i="94"/>
  <c r="AC81" i="94"/>
  <c r="AB81" i="94"/>
  <c r="AA81" i="94"/>
  <c r="Z81" i="94"/>
  <c r="Y81" i="94"/>
  <c r="X81" i="94"/>
  <c r="P81" i="94"/>
  <c r="O81" i="94"/>
  <c r="N81" i="94"/>
  <c r="M81" i="94"/>
  <c r="L81" i="94"/>
  <c r="K81" i="94"/>
  <c r="J81" i="94"/>
  <c r="I81" i="94"/>
  <c r="H81" i="94"/>
  <c r="AN80" i="94"/>
  <c r="AM80" i="94"/>
  <c r="AL80" i="94"/>
  <c r="AK80" i="94"/>
  <c r="AJ80" i="94"/>
  <c r="AI80" i="94"/>
  <c r="AG80" i="94"/>
  <c r="AF80" i="94"/>
  <c r="AE80" i="94"/>
  <c r="AC80" i="94"/>
  <c r="AB80" i="94"/>
  <c r="AA80" i="94"/>
  <c r="Z80" i="94"/>
  <c r="Y80" i="94"/>
  <c r="X80" i="94"/>
  <c r="P80" i="94"/>
  <c r="O80" i="94"/>
  <c r="N80" i="94"/>
  <c r="M80" i="94"/>
  <c r="L80" i="94"/>
  <c r="K80" i="94"/>
  <c r="J80" i="94"/>
  <c r="I80" i="94"/>
  <c r="H80" i="94"/>
  <c r="AN79" i="94"/>
  <c r="AM79" i="94"/>
  <c r="AL79" i="94"/>
  <c r="AK79" i="94"/>
  <c r="AJ79" i="94"/>
  <c r="AI79" i="94"/>
  <c r="AG79" i="94"/>
  <c r="AF79" i="94"/>
  <c r="AE79" i="94"/>
  <c r="AC79" i="94"/>
  <c r="AB79" i="94"/>
  <c r="AA79" i="94"/>
  <c r="Z79" i="94"/>
  <c r="Y79" i="94"/>
  <c r="X79" i="94"/>
  <c r="P79" i="94"/>
  <c r="O79" i="94"/>
  <c r="N79" i="94"/>
  <c r="M79" i="94"/>
  <c r="L79" i="94"/>
  <c r="K79" i="94"/>
  <c r="J79" i="94"/>
  <c r="I79" i="94"/>
  <c r="H79" i="94"/>
  <c r="AN78" i="94"/>
  <c r="AM78" i="94"/>
  <c r="AL78" i="94"/>
  <c r="AK78" i="94"/>
  <c r="AJ78" i="94"/>
  <c r="AI78" i="94"/>
  <c r="AG78" i="94"/>
  <c r="AF78" i="94"/>
  <c r="AE78" i="94"/>
  <c r="AC78" i="94"/>
  <c r="AB78" i="94"/>
  <c r="AA78" i="94"/>
  <c r="Z78" i="94"/>
  <c r="Y78" i="94"/>
  <c r="X78" i="94"/>
  <c r="P78" i="94"/>
  <c r="O78" i="94"/>
  <c r="N78" i="94"/>
  <c r="M78" i="94"/>
  <c r="L78" i="94"/>
  <c r="K78" i="94"/>
  <c r="J78" i="94"/>
  <c r="I78" i="94"/>
  <c r="H78" i="94"/>
  <c r="AN77" i="94"/>
  <c r="AM77" i="94"/>
  <c r="AL77" i="94"/>
  <c r="AK77" i="94"/>
  <c r="AJ77" i="94"/>
  <c r="AI77" i="94"/>
  <c r="AG77" i="94"/>
  <c r="AF77" i="94"/>
  <c r="AE77" i="94"/>
  <c r="AC77" i="94"/>
  <c r="AB77" i="94"/>
  <c r="AA77" i="94"/>
  <c r="Z77" i="94"/>
  <c r="Y77" i="94"/>
  <c r="X77" i="94"/>
  <c r="P77" i="94"/>
  <c r="O77" i="94"/>
  <c r="N77" i="94"/>
  <c r="M77" i="94"/>
  <c r="L77" i="94"/>
  <c r="K77" i="94"/>
  <c r="J77" i="94"/>
  <c r="I77" i="94"/>
  <c r="H77" i="94"/>
  <c r="AN76" i="94"/>
  <c r="AM76" i="94"/>
  <c r="AL76" i="94"/>
  <c r="AK76" i="94"/>
  <c r="AJ76" i="94"/>
  <c r="AI76" i="94"/>
  <c r="AG76" i="94"/>
  <c r="AF76" i="94"/>
  <c r="AE76" i="94"/>
  <c r="AC76" i="94"/>
  <c r="AB76" i="94"/>
  <c r="AA76" i="94"/>
  <c r="Z76" i="94"/>
  <c r="Y76" i="94"/>
  <c r="X76" i="94"/>
  <c r="P76" i="94"/>
  <c r="O76" i="94"/>
  <c r="N76" i="94"/>
  <c r="M76" i="94"/>
  <c r="L76" i="94"/>
  <c r="K76" i="94"/>
  <c r="J76" i="94"/>
  <c r="I76" i="94"/>
  <c r="H76" i="94"/>
  <c r="AN75" i="94"/>
  <c r="AM75" i="94"/>
  <c r="AL75" i="94"/>
  <c r="AK75" i="94"/>
  <c r="AJ75" i="94"/>
  <c r="AI75" i="94"/>
  <c r="AG75" i="94"/>
  <c r="AF75" i="94"/>
  <c r="AE75" i="94"/>
  <c r="AC75" i="94"/>
  <c r="AB75" i="94"/>
  <c r="AA75" i="94"/>
  <c r="Z75" i="94"/>
  <c r="Y75" i="94"/>
  <c r="X75" i="94"/>
  <c r="P75" i="94"/>
  <c r="O75" i="94"/>
  <c r="N75" i="94"/>
  <c r="M75" i="94"/>
  <c r="L75" i="94"/>
  <c r="K75" i="94"/>
  <c r="J75" i="94"/>
  <c r="I75" i="94"/>
  <c r="H75" i="94"/>
  <c r="AC74" i="94"/>
  <c r="AB74" i="94"/>
  <c r="AA74" i="94"/>
  <c r="Z74" i="94"/>
  <c r="Y74" i="94"/>
  <c r="X74" i="94"/>
  <c r="P74" i="94"/>
  <c r="O74" i="94"/>
  <c r="N74" i="94"/>
  <c r="M74" i="94"/>
  <c r="L74" i="94"/>
  <c r="K74" i="94"/>
  <c r="J74" i="94"/>
  <c r="I74" i="94"/>
  <c r="H74" i="94"/>
  <c r="AC73" i="94"/>
  <c r="AB73" i="94"/>
  <c r="AA73" i="94"/>
  <c r="Z73" i="94"/>
  <c r="Y73" i="94"/>
  <c r="X73" i="94"/>
  <c r="P73" i="94"/>
  <c r="O73" i="94"/>
  <c r="N73" i="94"/>
  <c r="M73" i="94"/>
  <c r="L73" i="94"/>
  <c r="K73" i="94"/>
  <c r="J73" i="94"/>
  <c r="I73" i="94"/>
  <c r="H73" i="94"/>
  <c r="AC72" i="94"/>
  <c r="AB72" i="94"/>
  <c r="AA72" i="94"/>
  <c r="Z72" i="94"/>
  <c r="Y72" i="94"/>
  <c r="X72" i="94"/>
  <c r="P72" i="94"/>
  <c r="O72" i="94"/>
  <c r="N72" i="94"/>
  <c r="M72" i="94"/>
  <c r="L72" i="94"/>
  <c r="K72" i="94"/>
  <c r="J72" i="94"/>
  <c r="I72" i="94"/>
  <c r="H72" i="94"/>
  <c r="AN71" i="94"/>
  <c r="AM71" i="94"/>
  <c r="AL71" i="94"/>
  <c r="AK71" i="94"/>
  <c r="AJ71" i="94"/>
  <c r="AI71" i="94"/>
  <c r="AG71" i="94"/>
  <c r="AF71" i="94"/>
  <c r="AE71" i="94"/>
  <c r="AC71" i="94"/>
  <c r="AB71" i="94"/>
  <c r="AA71" i="94"/>
  <c r="Z71" i="94"/>
  <c r="Y71" i="94"/>
  <c r="X71" i="94"/>
  <c r="P71" i="94"/>
  <c r="O71" i="94"/>
  <c r="N71" i="94"/>
  <c r="M71" i="94"/>
  <c r="L71" i="94"/>
  <c r="K71" i="94"/>
  <c r="J71" i="94"/>
  <c r="I71" i="94"/>
  <c r="H71" i="94"/>
  <c r="AN70" i="94"/>
  <c r="AM70" i="94"/>
  <c r="AL70" i="94"/>
  <c r="AK70" i="94"/>
  <c r="AQ70" i="94" s="1"/>
  <c r="AJ70" i="94"/>
  <c r="AI70" i="94"/>
  <c r="AG70" i="94"/>
  <c r="AF70" i="94"/>
  <c r="AE70" i="94"/>
  <c r="AC70" i="94"/>
  <c r="AB70" i="94"/>
  <c r="AA70" i="94"/>
  <c r="Z70" i="94"/>
  <c r="Y70" i="94"/>
  <c r="X70" i="94"/>
  <c r="P70" i="94"/>
  <c r="O70" i="94"/>
  <c r="N70" i="94"/>
  <c r="M70" i="94"/>
  <c r="L70" i="94"/>
  <c r="K70" i="94"/>
  <c r="J70" i="94"/>
  <c r="I70" i="94"/>
  <c r="H70" i="94"/>
  <c r="AN69" i="94"/>
  <c r="AM69" i="94"/>
  <c r="AL69" i="94"/>
  <c r="AK69" i="94"/>
  <c r="AJ69" i="94"/>
  <c r="AI69" i="94"/>
  <c r="AG69" i="94"/>
  <c r="AF69" i="94"/>
  <c r="AE69" i="94"/>
  <c r="AC69" i="94"/>
  <c r="AB69" i="94"/>
  <c r="AA69" i="94"/>
  <c r="Z69" i="94"/>
  <c r="Y69" i="94"/>
  <c r="X69" i="94"/>
  <c r="P69" i="94"/>
  <c r="O69" i="94"/>
  <c r="N69" i="94"/>
  <c r="M69" i="94"/>
  <c r="L69" i="94"/>
  <c r="K69" i="94"/>
  <c r="J69" i="94"/>
  <c r="I69" i="94"/>
  <c r="H69" i="94"/>
  <c r="AN63" i="94"/>
  <c r="AM63" i="94"/>
  <c r="AL63" i="94"/>
  <c r="AK63" i="94"/>
  <c r="AJ63" i="94"/>
  <c r="AI63" i="94"/>
  <c r="AG63" i="94"/>
  <c r="AF63" i="94"/>
  <c r="AE63" i="94"/>
  <c r="P63" i="94"/>
  <c r="O63" i="94"/>
  <c r="N63" i="94"/>
  <c r="W62" i="94"/>
  <c r="V62" i="94"/>
  <c r="U62" i="94"/>
  <c r="AA62" i="94" s="1"/>
  <c r="T62" i="94"/>
  <c r="S62" i="94"/>
  <c r="R62" i="94"/>
  <c r="G62" i="94"/>
  <c r="F62" i="94"/>
  <c r="L62" i="94" s="1"/>
  <c r="E62" i="94"/>
  <c r="D62" i="94"/>
  <c r="J62" i="94" s="1"/>
  <c r="C62" i="94"/>
  <c r="I62" i="94" s="1"/>
  <c r="B62" i="94"/>
  <c r="H62" i="94" s="1"/>
  <c r="AN61" i="94"/>
  <c r="AM61" i="94"/>
  <c r="AL61" i="94"/>
  <c r="AO61" i="94" s="1"/>
  <c r="AK61" i="94"/>
  <c r="AJ61" i="94"/>
  <c r="AI61" i="94"/>
  <c r="AG61" i="94"/>
  <c r="AF61" i="94"/>
  <c r="AE61" i="94"/>
  <c r="AC61" i="94"/>
  <c r="AB61" i="94"/>
  <c r="AA61" i="94"/>
  <c r="Z61" i="94"/>
  <c r="Y61" i="94"/>
  <c r="X61" i="94"/>
  <c r="P61" i="94"/>
  <c r="O61" i="94"/>
  <c r="N61" i="94"/>
  <c r="M61" i="94"/>
  <c r="L61" i="94"/>
  <c r="K61" i="94"/>
  <c r="J61" i="94"/>
  <c r="I61" i="94"/>
  <c r="H61" i="94"/>
  <c r="AN60" i="94"/>
  <c r="AM60" i="94"/>
  <c r="AL60" i="94"/>
  <c r="AK60" i="94"/>
  <c r="AJ60" i="94"/>
  <c r="AI60" i="94"/>
  <c r="AG60" i="94"/>
  <c r="AF60" i="94"/>
  <c r="AE60" i="94"/>
  <c r="AC60" i="94"/>
  <c r="AB60" i="94"/>
  <c r="AA60" i="94"/>
  <c r="Z60" i="94"/>
  <c r="Y60" i="94"/>
  <c r="X60" i="94"/>
  <c r="P60" i="94"/>
  <c r="O60" i="94"/>
  <c r="N60" i="94"/>
  <c r="M60" i="94"/>
  <c r="L60" i="94"/>
  <c r="K60" i="94"/>
  <c r="J60" i="94"/>
  <c r="I60" i="94"/>
  <c r="H60" i="94"/>
  <c r="AN59" i="94"/>
  <c r="AM59" i="94"/>
  <c r="AL59" i="94"/>
  <c r="AK59" i="94"/>
  <c r="AJ59" i="94"/>
  <c r="AI59" i="94"/>
  <c r="AG59" i="94"/>
  <c r="AF59" i="94"/>
  <c r="AE59" i="94"/>
  <c r="AC59" i="94"/>
  <c r="AB59" i="94"/>
  <c r="AA59" i="94"/>
  <c r="Z59" i="94"/>
  <c r="Y59" i="94"/>
  <c r="X59" i="94"/>
  <c r="P59" i="94"/>
  <c r="O59" i="94"/>
  <c r="N59" i="94"/>
  <c r="M59" i="94"/>
  <c r="L59" i="94"/>
  <c r="K59" i="94"/>
  <c r="J59" i="94"/>
  <c r="I59" i="94"/>
  <c r="H59" i="94"/>
  <c r="AN58" i="94"/>
  <c r="AM58" i="94"/>
  <c r="AL58" i="94"/>
  <c r="AK58" i="94"/>
  <c r="AJ58" i="94"/>
  <c r="AI58" i="94"/>
  <c r="AG58" i="94"/>
  <c r="AF58" i="94"/>
  <c r="AE58" i="94"/>
  <c r="AC58" i="94"/>
  <c r="AB58" i="94"/>
  <c r="AA58" i="94"/>
  <c r="Z58" i="94"/>
  <c r="Y58" i="94"/>
  <c r="X58" i="94"/>
  <c r="P58" i="94"/>
  <c r="O58" i="94"/>
  <c r="N58" i="94"/>
  <c r="M58" i="94"/>
  <c r="L58" i="94"/>
  <c r="K58" i="94"/>
  <c r="J58" i="94"/>
  <c r="I58" i="94"/>
  <c r="H58" i="94"/>
  <c r="AN57" i="94"/>
  <c r="AM57" i="94"/>
  <c r="AL57" i="94"/>
  <c r="AK57" i="94"/>
  <c r="AJ57" i="94"/>
  <c r="AI57" i="94"/>
  <c r="AG57" i="94"/>
  <c r="AF57" i="94"/>
  <c r="AE57" i="94"/>
  <c r="AC57" i="94"/>
  <c r="AB57" i="94"/>
  <c r="AA57" i="94"/>
  <c r="Z57" i="94"/>
  <c r="Y57" i="94"/>
  <c r="X57" i="94"/>
  <c r="P57" i="94"/>
  <c r="O57" i="94"/>
  <c r="N57" i="94"/>
  <c r="M57" i="94"/>
  <c r="L57" i="94"/>
  <c r="K57" i="94"/>
  <c r="J57" i="94"/>
  <c r="I57" i="94"/>
  <c r="H57" i="94"/>
  <c r="AN56" i="94"/>
  <c r="AM56" i="94"/>
  <c r="AL56" i="94"/>
  <c r="AK56" i="94"/>
  <c r="AJ56" i="94"/>
  <c r="AI56" i="94"/>
  <c r="AG56" i="94"/>
  <c r="AF56" i="94"/>
  <c r="AE56" i="94"/>
  <c r="AC56" i="94"/>
  <c r="AB56" i="94"/>
  <c r="AA56" i="94"/>
  <c r="Z56" i="94"/>
  <c r="Y56" i="94"/>
  <c r="X56" i="94"/>
  <c r="P56" i="94"/>
  <c r="O56" i="94"/>
  <c r="N56" i="94"/>
  <c r="M56" i="94"/>
  <c r="L56" i="94"/>
  <c r="K56" i="94"/>
  <c r="J56" i="94"/>
  <c r="I56" i="94"/>
  <c r="H56" i="94"/>
  <c r="AN55" i="94"/>
  <c r="AM55" i="94"/>
  <c r="AL55" i="94"/>
  <c r="AK55" i="94"/>
  <c r="AJ55" i="94"/>
  <c r="AI55" i="94"/>
  <c r="AG55" i="94"/>
  <c r="AF55" i="94"/>
  <c r="AE55" i="94"/>
  <c r="AC55" i="94"/>
  <c r="AB55" i="94"/>
  <c r="AA55" i="94"/>
  <c r="Z55" i="94"/>
  <c r="Y55" i="94"/>
  <c r="X55" i="94"/>
  <c r="P55" i="94"/>
  <c r="O55" i="94"/>
  <c r="N55" i="94"/>
  <c r="M55" i="94"/>
  <c r="L55" i="94"/>
  <c r="K55" i="94"/>
  <c r="J55" i="94"/>
  <c r="I55" i="94"/>
  <c r="H55" i="94"/>
  <c r="AN54" i="94"/>
  <c r="AM54" i="94"/>
  <c r="AL54" i="94"/>
  <c r="AK54" i="94"/>
  <c r="AJ54" i="94"/>
  <c r="AI54" i="94"/>
  <c r="AG54" i="94"/>
  <c r="AF54" i="94"/>
  <c r="AE54" i="94"/>
  <c r="AC54" i="94"/>
  <c r="AB54" i="94"/>
  <c r="AA54" i="94"/>
  <c r="Z54" i="94"/>
  <c r="Y54" i="94"/>
  <c r="X54" i="94"/>
  <c r="P54" i="94"/>
  <c r="O54" i="94"/>
  <c r="N54" i="94"/>
  <c r="M54" i="94"/>
  <c r="L54" i="94"/>
  <c r="K54" i="94"/>
  <c r="J54" i="94"/>
  <c r="I54" i="94"/>
  <c r="H54" i="94"/>
  <c r="AN53" i="94"/>
  <c r="AM53" i="94"/>
  <c r="AL53" i="94"/>
  <c r="AK53" i="94"/>
  <c r="AJ53" i="94"/>
  <c r="AI53" i="94"/>
  <c r="AG53" i="94"/>
  <c r="AF53" i="94"/>
  <c r="AE53" i="94"/>
  <c r="AC53" i="94"/>
  <c r="AB53" i="94"/>
  <c r="AA53" i="94"/>
  <c r="Z53" i="94"/>
  <c r="Y53" i="94"/>
  <c r="X53" i="94"/>
  <c r="P53" i="94"/>
  <c r="O53" i="94"/>
  <c r="N53" i="94"/>
  <c r="M53" i="94"/>
  <c r="L53" i="94"/>
  <c r="K53" i="94"/>
  <c r="J53" i="94"/>
  <c r="I53" i="94"/>
  <c r="H53" i="94"/>
  <c r="AN52" i="94"/>
  <c r="AM52" i="94"/>
  <c r="AL52" i="94"/>
  <c r="AK52" i="94"/>
  <c r="AJ52" i="94"/>
  <c r="AI52" i="94"/>
  <c r="AG52" i="94"/>
  <c r="AF52" i="94"/>
  <c r="AE52" i="94"/>
  <c r="AC52" i="94"/>
  <c r="AB52" i="94"/>
  <c r="AA52" i="94"/>
  <c r="Z52" i="94"/>
  <c r="Y52" i="94"/>
  <c r="X52" i="94"/>
  <c r="P52" i="94"/>
  <c r="O52" i="94"/>
  <c r="N52" i="94"/>
  <c r="M52" i="94"/>
  <c r="L52" i="94"/>
  <c r="K52" i="94"/>
  <c r="J52" i="94"/>
  <c r="I52" i="94"/>
  <c r="H52" i="94"/>
  <c r="AN51" i="94"/>
  <c r="AM51" i="94"/>
  <c r="AL51" i="94"/>
  <c r="AK51" i="94"/>
  <c r="AJ51" i="94"/>
  <c r="AI51" i="94"/>
  <c r="AG51" i="94"/>
  <c r="AF51" i="94"/>
  <c r="AE51" i="94"/>
  <c r="AC51" i="94"/>
  <c r="AB51" i="94"/>
  <c r="AA51" i="94"/>
  <c r="Z51" i="94"/>
  <c r="Y51" i="94"/>
  <c r="X51" i="94"/>
  <c r="P51" i="94"/>
  <c r="O51" i="94"/>
  <c r="N51" i="94"/>
  <c r="M51" i="94"/>
  <c r="L51" i="94"/>
  <c r="K51" i="94"/>
  <c r="J51" i="94"/>
  <c r="I51" i="94"/>
  <c r="H51" i="94"/>
  <c r="AN50" i="94"/>
  <c r="AM50" i="94"/>
  <c r="AL50" i="94"/>
  <c r="AK50" i="94"/>
  <c r="AJ50" i="94"/>
  <c r="AI50" i="94"/>
  <c r="AG50" i="94"/>
  <c r="AF50" i="94"/>
  <c r="AE50" i="94"/>
  <c r="AC50" i="94"/>
  <c r="AB50" i="94"/>
  <c r="AA50" i="94"/>
  <c r="Z50" i="94"/>
  <c r="Y50" i="94"/>
  <c r="X50" i="94"/>
  <c r="P50" i="94"/>
  <c r="O50" i="94"/>
  <c r="N50" i="94"/>
  <c r="M50" i="94"/>
  <c r="L50" i="94"/>
  <c r="K50" i="94"/>
  <c r="J50" i="94"/>
  <c r="I50" i="94"/>
  <c r="H50" i="94"/>
  <c r="AN49" i="94"/>
  <c r="AM49" i="94"/>
  <c r="AL49" i="94"/>
  <c r="AK49" i="94"/>
  <c r="AJ49" i="94"/>
  <c r="AI49" i="94"/>
  <c r="AG49" i="94"/>
  <c r="AF49" i="94"/>
  <c r="AE49" i="94"/>
  <c r="AC49" i="94"/>
  <c r="AB49" i="94"/>
  <c r="AA49" i="94"/>
  <c r="Z49" i="94"/>
  <c r="Y49" i="94"/>
  <c r="X49" i="94"/>
  <c r="P49" i="94"/>
  <c r="O49" i="94"/>
  <c r="N49" i="94"/>
  <c r="M49" i="94"/>
  <c r="L49" i="94"/>
  <c r="K49" i="94"/>
  <c r="J49" i="94"/>
  <c r="I49" i="94"/>
  <c r="H49" i="94"/>
  <c r="AN48" i="94"/>
  <c r="AM48" i="94"/>
  <c r="AL48" i="94"/>
  <c r="AK48" i="94"/>
  <c r="AJ48" i="94"/>
  <c r="AI48" i="94"/>
  <c r="AG48" i="94"/>
  <c r="AF48" i="94"/>
  <c r="AE48" i="94"/>
  <c r="AC48" i="94"/>
  <c r="AB48" i="94"/>
  <c r="AA48" i="94"/>
  <c r="Z48" i="94"/>
  <c r="Y48" i="94"/>
  <c r="X48" i="94"/>
  <c r="P48" i="94"/>
  <c r="O48" i="94"/>
  <c r="N48" i="94"/>
  <c r="M48" i="94"/>
  <c r="L48" i="94"/>
  <c r="K48" i="94"/>
  <c r="J48" i="94"/>
  <c r="I48" i="94"/>
  <c r="H48" i="94"/>
  <c r="AN47" i="94"/>
  <c r="AM47" i="94"/>
  <c r="AP47" i="94" s="1"/>
  <c r="AL47" i="94"/>
  <c r="AK47" i="94"/>
  <c r="AJ47" i="94"/>
  <c r="AI47" i="94"/>
  <c r="AG47" i="94"/>
  <c r="AF47" i="94"/>
  <c r="AE47" i="94"/>
  <c r="AC47" i="94"/>
  <c r="AB47" i="94"/>
  <c r="AA47" i="94"/>
  <c r="Z47" i="94"/>
  <c r="Y47" i="94"/>
  <c r="X47" i="94"/>
  <c r="P47" i="94"/>
  <c r="O47" i="94"/>
  <c r="N47" i="94"/>
  <c r="M47" i="94"/>
  <c r="L47" i="94"/>
  <c r="K47" i="94"/>
  <c r="J47" i="94"/>
  <c r="I47" i="94"/>
  <c r="H47" i="94"/>
  <c r="AN46" i="94"/>
  <c r="AM46" i="94"/>
  <c r="AP46" i="94" s="1"/>
  <c r="AL46" i="94"/>
  <c r="AK46" i="94"/>
  <c r="AJ46" i="94"/>
  <c r="AI46" i="94"/>
  <c r="AG46" i="94"/>
  <c r="AF46" i="94"/>
  <c r="AE46" i="94"/>
  <c r="AC46" i="94"/>
  <c r="AB46" i="94"/>
  <c r="AA46" i="94"/>
  <c r="Z46" i="94"/>
  <c r="Y46" i="94"/>
  <c r="X46" i="94"/>
  <c r="P46" i="94"/>
  <c r="O46" i="94"/>
  <c r="N46" i="94"/>
  <c r="M46" i="94"/>
  <c r="L46" i="94"/>
  <c r="K46" i="94"/>
  <c r="J46" i="94"/>
  <c r="I46" i="94"/>
  <c r="H46" i="94"/>
  <c r="AN45" i="94"/>
  <c r="AM45" i="94"/>
  <c r="AL45" i="94"/>
  <c r="AK45" i="94"/>
  <c r="AJ45" i="94"/>
  <c r="AI45" i="94"/>
  <c r="AG45" i="94"/>
  <c r="AF45" i="94"/>
  <c r="AE45" i="94"/>
  <c r="AC45" i="94"/>
  <c r="AB45" i="94"/>
  <c r="AA45" i="94"/>
  <c r="Z45" i="94"/>
  <c r="Y45" i="94"/>
  <c r="X45" i="94"/>
  <c r="P45" i="94"/>
  <c r="O45" i="94"/>
  <c r="N45" i="94"/>
  <c r="M45" i="94"/>
  <c r="L45" i="94"/>
  <c r="K45" i="94"/>
  <c r="J45" i="94"/>
  <c r="I45" i="94"/>
  <c r="H45" i="94"/>
  <c r="AN44" i="94"/>
  <c r="AM44" i="94"/>
  <c r="AL44" i="94"/>
  <c r="AK44" i="94"/>
  <c r="AJ44" i="94"/>
  <c r="AI44" i="94"/>
  <c r="AG44" i="94"/>
  <c r="AF44" i="94"/>
  <c r="AE44" i="94"/>
  <c r="AC44" i="94"/>
  <c r="AB44" i="94"/>
  <c r="AA44" i="94"/>
  <c r="Z44" i="94"/>
  <c r="Y44" i="94"/>
  <c r="X44" i="94"/>
  <c r="P44" i="94"/>
  <c r="O44" i="94"/>
  <c r="N44" i="94"/>
  <c r="M44" i="94"/>
  <c r="L44" i="94"/>
  <c r="K44" i="94"/>
  <c r="J44" i="94"/>
  <c r="I44" i="94"/>
  <c r="H44" i="94"/>
  <c r="AN43" i="94"/>
  <c r="AM43" i="94"/>
  <c r="AL43" i="94"/>
  <c r="AK43" i="94"/>
  <c r="AJ43" i="94"/>
  <c r="AI43" i="94"/>
  <c r="AG43" i="94"/>
  <c r="AF43" i="94"/>
  <c r="AE43" i="94"/>
  <c r="AC43" i="94"/>
  <c r="AB43" i="94"/>
  <c r="AA43" i="94"/>
  <c r="Z43" i="94"/>
  <c r="Y43" i="94"/>
  <c r="X43" i="94"/>
  <c r="P43" i="94"/>
  <c r="O43" i="94"/>
  <c r="N43" i="94"/>
  <c r="M43" i="94"/>
  <c r="L43" i="94"/>
  <c r="K43" i="94"/>
  <c r="J43" i="94"/>
  <c r="I43" i="94"/>
  <c r="H43" i="94"/>
  <c r="AN42" i="94"/>
  <c r="AM42" i="94"/>
  <c r="AP42" i="94" s="1"/>
  <c r="AL42" i="94"/>
  <c r="AK42" i="94"/>
  <c r="AJ42" i="94"/>
  <c r="AI42" i="94"/>
  <c r="AG42" i="94"/>
  <c r="AF42" i="94"/>
  <c r="AE42" i="94"/>
  <c r="AC42" i="94"/>
  <c r="AB42" i="94"/>
  <c r="AA42" i="94"/>
  <c r="Z42" i="94"/>
  <c r="Y42" i="94"/>
  <c r="X42" i="94"/>
  <c r="P42" i="94"/>
  <c r="O42" i="94"/>
  <c r="N42" i="94"/>
  <c r="M42" i="94"/>
  <c r="L42" i="94"/>
  <c r="K42" i="94"/>
  <c r="J42" i="94"/>
  <c r="I42" i="94"/>
  <c r="H42" i="94"/>
  <c r="AN41" i="94"/>
  <c r="AM41" i="94"/>
  <c r="AP41" i="94" s="1"/>
  <c r="AL41" i="94"/>
  <c r="AK41" i="94"/>
  <c r="AJ41" i="94"/>
  <c r="AI41" i="94"/>
  <c r="AG41" i="94"/>
  <c r="AF41" i="94"/>
  <c r="AE41" i="94"/>
  <c r="AC41" i="94"/>
  <c r="AB41" i="94"/>
  <c r="AA41" i="94"/>
  <c r="Z41" i="94"/>
  <c r="Y41" i="94"/>
  <c r="X41" i="94"/>
  <c r="P41" i="94"/>
  <c r="O41" i="94"/>
  <c r="N41" i="94"/>
  <c r="M41" i="94"/>
  <c r="L41" i="94"/>
  <c r="K41" i="94"/>
  <c r="J41" i="94"/>
  <c r="I41" i="94"/>
  <c r="H41" i="94"/>
  <c r="AN40" i="94"/>
  <c r="AM40" i="94"/>
  <c r="AL40" i="94"/>
  <c r="AK40" i="94"/>
  <c r="AJ40" i="94"/>
  <c r="AI40" i="94"/>
  <c r="AG40" i="94"/>
  <c r="AF40" i="94"/>
  <c r="AE40" i="94"/>
  <c r="AC40" i="94"/>
  <c r="AB40" i="94"/>
  <c r="AA40" i="94"/>
  <c r="Z40" i="94"/>
  <c r="Y40" i="94"/>
  <c r="X40" i="94"/>
  <c r="P40" i="94"/>
  <c r="O40" i="94"/>
  <c r="N40" i="94"/>
  <c r="M40" i="94"/>
  <c r="L40" i="94"/>
  <c r="L63" i="94" s="1"/>
  <c r="K40" i="94"/>
  <c r="J40" i="94"/>
  <c r="I40" i="94"/>
  <c r="H40" i="94"/>
  <c r="AI38" i="94"/>
  <c r="AN33" i="94"/>
  <c r="AM33" i="94"/>
  <c r="AL33" i="94"/>
  <c r="AK33" i="94"/>
  <c r="AJ33" i="94"/>
  <c r="AI33" i="94"/>
  <c r="AG33" i="94"/>
  <c r="AF33" i="94"/>
  <c r="AE33" i="94"/>
  <c r="P33" i="94"/>
  <c r="O33" i="94"/>
  <c r="N33" i="94"/>
  <c r="W32" i="94"/>
  <c r="AC32" i="94" s="1"/>
  <c r="V32" i="94"/>
  <c r="U32" i="94"/>
  <c r="AA32" i="94" s="1"/>
  <c r="T32" i="94"/>
  <c r="S32" i="94"/>
  <c r="Y32" i="94" s="1"/>
  <c r="R32" i="94"/>
  <c r="X32" i="94" s="1"/>
  <c r="G32" i="94"/>
  <c r="F32" i="94"/>
  <c r="L32" i="94" s="1"/>
  <c r="E32" i="94"/>
  <c r="D32" i="94"/>
  <c r="J32" i="94" s="1"/>
  <c r="C32" i="94"/>
  <c r="B32" i="94"/>
  <c r="H32" i="94" s="1"/>
  <c r="AN31" i="94"/>
  <c r="AM31" i="94"/>
  <c r="AL31" i="94"/>
  <c r="AK31" i="94"/>
  <c r="AJ31" i="94"/>
  <c r="AI31" i="94"/>
  <c r="AG31" i="94"/>
  <c r="AF31" i="94"/>
  <c r="AE31" i="94"/>
  <c r="AC31" i="94"/>
  <c r="AB31" i="94"/>
  <c r="AA31" i="94"/>
  <c r="Z31" i="94"/>
  <c r="Y31" i="94"/>
  <c r="X31" i="94"/>
  <c r="P31" i="94"/>
  <c r="O31" i="94"/>
  <c r="N31" i="94"/>
  <c r="M31" i="94"/>
  <c r="L31" i="94"/>
  <c r="K31" i="94"/>
  <c r="J31" i="94"/>
  <c r="I31" i="94"/>
  <c r="H31" i="94"/>
  <c r="AN30" i="94"/>
  <c r="AM30" i="94"/>
  <c r="AL30" i="94"/>
  <c r="AK30" i="94"/>
  <c r="AJ30" i="94"/>
  <c r="AI30" i="94"/>
  <c r="AG30" i="94"/>
  <c r="AF30" i="94"/>
  <c r="AE30" i="94"/>
  <c r="AC30" i="94"/>
  <c r="AB30" i="94"/>
  <c r="AA30" i="94"/>
  <c r="Z30" i="94"/>
  <c r="Y30" i="94"/>
  <c r="X30" i="94"/>
  <c r="P30" i="94"/>
  <c r="O30" i="94"/>
  <c r="N30" i="94"/>
  <c r="M30" i="94"/>
  <c r="L30" i="94"/>
  <c r="K30" i="94"/>
  <c r="J30" i="94"/>
  <c r="I30" i="94"/>
  <c r="H30" i="94"/>
  <c r="AN29" i="94"/>
  <c r="AM29" i="94"/>
  <c r="AL29" i="94"/>
  <c r="AK29" i="94"/>
  <c r="AJ29" i="94"/>
  <c r="AI29" i="94"/>
  <c r="AG29" i="94"/>
  <c r="AF29" i="94"/>
  <c r="AE29" i="94"/>
  <c r="AC29" i="94"/>
  <c r="AB29" i="94"/>
  <c r="AA29" i="94"/>
  <c r="Z29" i="94"/>
  <c r="Y29" i="94"/>
  <c r="X29" i="94"/>
  <c r="P29" i="94"/>
  <c r="O29" i="94"/>
  <c r="N29" i="94"/>
  <c r="M29" i="94"/>
  <c r="L29" i="94"/>
  <c r="K29" i="94"/>
  <c r="J29" i="94"/>
  <c r="I29" i="94"/>
  <c r="H29" i="94"/>
  <c r="AN28" i="94"/>
  <c r="AM28" i="94"/>
  <c r="AL28" i="94"/>
  <c r="AK28" i="94"/>
  <c r="AJ28" i="94"/>
  <c r="AI28" i="94"/>
  <c r="AG28" i="94"/>
  <c r="AF28" i="94"/>
  <c r="AE28" i="94"/>
  <c r="AC28" i="94"/>
  <c r="AB28" i="94"/>
  <c r="AA28" i="94"/>
  <c r="Z28" i="94"/>
  <c r="Y28" i="94"/>
  <c r="X28" i="94"/>
  <c r="P28" i="94"/>
  <c r="O28" i="94"/>
  <c r="N28" i="94"/>
  <c r="M28" i="94"/>
  <c r="L28" i="94"/>
  <c r="K28" i="94"/>
  <c r="J28" i="94"/>
  <c r="I28" i="94"/>
  <c r="H28" i="94"/>
  <c r="AN27" i="94"/>
  <c r="AM27" i="94"/>
  <c r="AL27" i="94"/>
  <c r="AK27" i="94"/>
  <c r="AJ27" i="94"/>
  <c r="AI27" i="94"/>
  <c r="AG27" i="94"/>
  <c r="AF27" i="94"/>
  <c r="AE27" i="94"/>
  <c r="AC27" i="94"/>
  <c r="AB27" i="94"/>
  <c r="AA27" i="94"/>
  <c r="Z27" i="94"/>
  <c r="Y27" i="94"/>
  <c r="X27" i="94"/>
  <c r="P27" i="94"/>
  <c r="O27" i="94"/>
  <c r="N27" i="94"/>
  <c r="M27" i="94"/>
  <c r="L27" i="94"/>
  <c r="K27" i="94"/>
  <c r="J27" i="94"/>
  <c r="I27" i="94"/>
  <c r="H27" i="94"/>
  <c r="AN26" i="94"/>
  <c r="AM26" i="94"/>
  <c r="AL26" i="94"/>
  <c r="AK26" i="94"/>
  <c r="AJ26" i="94"/>
  <c r="AI26" i="94"/>
  <c r="AG26" i="94"/>
  <c r="AF26" i="94"/>
  <c r="AE26" i="94"/>
  <c r="AC26" i="94"/>
  <c r="AB26" i="94"/>
  <c r="AA26" i="94"/>
  <c r="Z26" i="94"/>
  <c r="Y26" i="94"/>
  <c r="X26" i="94"/>
  <c r="P26" i="94"/>
  <c r="O26" i="94"/>
  <c r="N26" i="94"/>
  <c r="M26" i="94"/>
  <c r="L26" i="94"/>
  <c r="K26" i="94"/>
  <c r="J26" i="94"/>
  <c r="I26" i="94"/>
  <c r="H26" i="94"/>
  <c r="AN25" i="94"/>
  <c r="AM25" i="94"/>
  <c r="AL25" i="94"/>
  <c r="AK25" i="94"/>
  <c r="AJ25" i="94"/>
  <c r="AI25" i="94"/>
  <c r="AG25" i="94"/>
  <c r="AF25" i="94"/>
  <c r="AE25" i="94"/>
  <c r="AC25" i="94"/>
  <c r="AB25" i="94"/>
  <c r="AA25" i="94"/>
  <c r="Z25" i="94"/>
  <c r="Y25" i="94"/>
  <c r="X25" i="94"/>
  <c r="P25" i="94"/>
  <c r="O25" i="94"/>
  <c r="N25" i="94"/>
  <c r="M25" i="94"/>
  <c r="L25" i="94"/>
  <c r="K25" i="94"/>
  <c r="J25" i="94"/>
  <c r="I25" i="94"/>
  <c r="H25" i="94"/>
  <c r="AN24" i="94"/>
  <c r="AM24" i="94"/>
  <c r="AL24" i="94"/>
  <c r="AK24" i="94"/>
  <c r="AJ24" i="94"/>
  <c r="AI24" i="94"/>
  <c r="AG24" i="94"/>
  <c r="AF24" i="94"/>
  <c r="AE24" i="94"/>
  <c r="AC24" i="94"/>
  <c r="AB24" i="94"/>
  <c r="AA24" i="94"/>
  <c r="Z24" i="94"/>
  <c r="Y24" i="94"/>
  <c r="X24" i="94"/>
  <c r="P24" i="94"/>
  <c r="O24" i="94"/>
  <c r="N24" i="94"/>
  <c r="M24" i="94"/>
  <c r="L24" i="94"/>
  <c r="K24" i="94"/>
  <c r="J24" i="94"/>
  <c r="I24" i="94"/>
  <c r="H24" i="94"/>
  <c r="AN23" i="94"/>
  <c r="AM23" i="94"/>
  <c r="AL23" i="94"/>
  <c r="AK23" i="94"/>
  <c r="AJ23" i="94"/>
  <c r="AI23" i="94"/>
  <c r="AG23" i="94"/>
  <c r="AF23" i="94"/>
  <c r="AE23" i="94"/>
  <c r="AC23" i="94"/>
  <c r="AB23" i="94"/>
  <c r="AA23" i="94"/>
  <c r="Z23" i="94"/>
  <c r="Y23" i="94"/>
  <c r="X23" i="94"/>
  <c r="P23" i="94"/>
  <c r="O23" i="94"/>
  <c r="N23" i="94"/>
  <c r="M23" i="94"/>
  <c r="L23" i="94"/>
  <c r="K23" i="94"/>
  <c r="J23" i="94"/>
  <c r="I23" i="94"/>
  <c r="H23" i="94"/>
  <c r="AN22" i="94"/>
  <c r="AM22" i="94"/>
  <c r="AL22" i="94"/>
  <c r="AK22" i="94"/>
  <c r="AJ22" i="94"/>
  <c r="AI22" i="94"/>
  <c r="AG22" i="94"/>
  <c r="AF22" i="94"/>
  <c r="AE22" i="94"/>
  <c r="AC22" i="94"/>
  <c r="AB22" i="94"/>
  <c r="AA22" i="94"/>
  <c r="Z22" i="94"/>
  <c r="Y22" i="94"/>
  <c r="X22" i="94"/>
  <c r="P22" i="94"/>
  <c r="O22" i="94"/>
  <c r="N22" i="94"/>
  <c r="M22" i="94"/>
  <c r="L22" i="94"/>
  <c r="K22" i="94"/>
  <c r="J22" i="94"/>
  <c r="I22" i="94"/>
  <c r="H22" i="94"/>
  <c r="AN21" i="94"/>
  <c r="AM21" i="94"/>
  <c r="AL21" i="94"/>
  <c r="AK21" i="94"/>
  <c r="AJ21" i="94"/>
  <c r="AI21" i="94"/>
  <c r="AG21" i="94"/>
  <c r="AF21" i="94"/>
  <c r="AE21" i="94"/>
  <c r="AC21" i="94"/>
  <c r="AB21" i="94"/>
  <c r="AA21" i="94"/>
  <c r="Z21" i="94"/>
  <c r="Y21" i="94"/>
  <c r="X21" i="94"/>
  <c r="P21" i="94"/>
  <c r="O21" i="94"/>
  <c r="N21" i="94"/>
  <c r="M21" i="94"/>
  <c r="L21" i="94"/>
  <c r="K21" i="94"/>
  <c r="J21" i="94"/>
  <c r="I21" i="94"/>
  <c r="H21" i="94"/>
  <c r="AN20" i="94"/>
  <c r="AM20" i="94"/>
  <c r="AL20" i="94"/>
  <c r="AK20" i="94"/>
  <c r="AJ20" i="94"/>
  <c r="AI20" i="94"/>
  <c r="AG20" i="94"/>
  <c r="AF20" i="94"/>
  <c r="AE20" i="94"/>
  <c r="AC20" i="94"/>
  <c r="AB20" i="94"/>
  <c r="AA20" i="94"/>
  <c r="Z20" i="94"/>
  <c r="Y20" i="94"/>
  <c r="X20" i="94"/>
  <c r="P20" i="94"/>
  <c r="O20" i="94"/>
  <c r="N20" i="94"/>
  <c r="M20" i="94"/>
  <c r="L20" i="94"/>
  <c r="K20" i="94"/>
  <c r="J20" i="94"/>
  <c r="I20" i="94"/>
  <c r="H20" i="94"/>
  <c r="AN19" i="94"/>
  <c r="AM19" i="94"/>
  <c r="AL19" i="94"/>
  <c r="AK19" i="94"/>
  <c r="AJ19" i="94"/>
  <c r="AI19" i="94"/>
  <c r="AG19" i="94"/>
  <c r="AF19" i="94"/>
  <c r="AE19" i="94"/>
  <c r="AC19" i="94"/>
  <c r="AB19" i="94"/>
  <c r="AA19" i="94"/>
  <c r="Z19" i="94"/>
  <c r="Y19" i="94"/>
  <c r="X19" i="94"/>
  <c r="P19" i="94"/>
  <c r="O19" i="94"/>
  <c r="N19" i="94"/>
  <c r="M19" i="94"/>
  <c r="L19" i="94"/>
  <c r="K19" i="94"/>
  <c r="J19" i="94"/>
  <c r="I19" i="94"/>
  <c r="H19" i="94"/>
  <c r="AN18" i="94"/>
  <c r="AM18" i="94"/>
  <c r="AL18" i="94"/>
  <c r="AK18" i="94"/>
  <c r="AJ18" i="94"/>
  <c r="AI18" i="94"/>
  <c r="AG18" i="94"/>
  <c r="AF18" i="94"/>
  <c r="AE18" i="94"/>
  <c r="AC18" i="94"/>
  <c r="AB18" i="94"/>
  <c r="AA18" i="94"/>
  <c r="Z18" i="94"/>
  <c r="Y18" i="94"/>
  <c r="X18" i="94"/>
  <c r="P18" i="94"/>
  <c r="O18" i="94"/>
  <c r="N18" i="94"/>
  <c r="M18" i="94"/>
  <c r="L18" i="94"/>
  <c r="K18" i="94"/>
  <c r="J18" i="94"/>
  <c r="I18" i="94"/>
  <c r="H18" i="94"/>
  <c r="AN17" i="94"/>
  <c r="AM17" i="94"/>
  <c r="AL17" i="94"/>
  <c r="AK17" i="94"/>
  <c r="AJ17" i="94"/>
  <c r="AI17" i="94"/>
  <c r="AG17" i="94"/>
  <c r="AF17" i="94"/>
  <c r="AE17" i="94"/>
  <c r="AC17" i="94"/>
  <c r="AB17" i="94"/>
  <c r="AA17" i="94"/>
  <c r="Z17" i="94"/>
  <c r="Y17" i="94"/>
  <c r="X17" i="94"/>
  <c r="P17" i="94"/>
  <c r="O17" i="94"/>
  <c r="N17" i="94"/>
  <c r="M17" i="94"/>
  <c r="L17" i="94"/>
  <c r="K17" i="94"/>
  <c r="J17" i="94"/>
  <c r="I17" i="94"/>
  <c r="H17" i="94"/>
  <c r="AN16" i="94"/>
  <c r="AM16" i="94"/>
  <c r="AL16" i="94"/>
  <c r="AK16" i="94"/>
  <c r="AJ16" i="94"/>
  <c r="AI16" i="94"/>
  <c r="AG16" i="94"/>
  <c r="AF16" i="94"/>
  <c r="AE16" i="94"/>
  <c r="AC16" i="94"/>
  <c r="AB16" i="94"/>
  <c r="AA16" i="94"/>
  <c r="Z16" i="94"/>
  <c r="Y16" i="94"/>
  <c r="X16" i="94"/>
  <c r="P16" i="94"/>
  <c r="O16" i="94"/>
  <c r="N16" i="94"/>
  <c r="M16" i="94"/>
  <c r="L16" i="94"/>
  <c r="K16" i="94"/>
  <c r="J16" i="94"/>
  <c r="I16" i="94"/>
  <c r="H16" i="94"/>
  <c r="AN15" i="94"/>
  <c r="AM15" i="94"/>
  <c r="AL15" i="94"/>
  <c r="AK15" i="94"/>
  <c r="AJ15" i="94"/>
  <c r="AI15" i="94"/>
  <c r="AG15" i="94"/>
  <c r="AF15" i="94"/>
  <c r="AE15" i="94"/>
  <c r="AC15" i="94"/>
  <c r="AB15" i="94"/>
  <c r="AA15" i="94"/>
  <c r="Z15" i="94"/>
  <c r="Y15" i="94"/>
  <c r="X15" i="94"/>
  <c r="P15" i="94"/>
  <c r="O15" i="94"/>
  <c r="N15" i="94"/>
  <c r="M15" i="94"/>
  <c r="L15" i="94"/>
  <c r="K15" i="94"/>
  <c r="J15" i="94"/>
  <c r="I15" i="94"/>
  <c r="H15" i="94"/>
  <c r="AN14" i="94"/>
  <c r="AM14" i="94"/>
  <c r="AL14" i="94"/>
  <c r="AK14" i="94"/>
  <c r="AJ14" i="94"/>
  <c r="AI14" i="94"/>
  <c r="AG14" i="94"/>
  <c r="AF14" i="94"/>
  <c r="AE14" i="94"/>
  <c r="AC14" i="94"/>
  <c r="AB14" i="94"/>
  <c r="AA14" i="94"/>
  <c r="Z14" i="94"/>
  <c r="Y14" i="94"/>
  <c r="X14" i="94"/>
  <c r="P14" i="94"/>
  <c r="O14" i="94"/>
  <c r="N14" i="94"/>
  <c r="M14" i="94"/>
  <c r="L14" i="94"/>
  <c r="K14" i="94"/>
  <c r="J14" i="94"/>
  <c r="I14" i="94"/>
  <c r="H14" i="94"/>
  <c r="AN13" i="94"/>
  <c r="AM13" i="94"/>
  <c r="AL13" i="94"/>
  <c r="AK13" i="94"/>
  <c r="AJ13" i="94"/>
  <c r="AI13" i="94"/>
  <c r="AG13" i="94"/>
  <c r="AF13" i="94"/>
  <c r="AE13" i="94"/>
  <c r="AC13" i="94"/>
  <c r="AB13" i="94"/>
  <c r="AA13" i="94"/>
  <c r="Z13" i="94"/>
  <c r="Y13" i="94"/>
  <c r="X13" i="94"/>
  <c r="P13" i="94"/>
  <c r="O13" i="94"/>
  <c r="N13" i="94"/>
  <c r="M13" i="94"/>
  <c r="L13" i="94"/>
  <c r="K13" i="94"/>
  <c r="J13" i="94"/>
  <c r="I13" i="94"/>
  <c r="H13" i="94"/>
  <c r="AN12" i="94"/>
  <c r="AM12" i="94"/>
  <c r="AL12" i="94"/>
  <c r="AK12" i="94"/>
  <c r="AJ12" i="94"/>
  <c r="AI12" i="94"/>
  <c r="AG12" i="94"/>
  <c r="AF12" i="94"/>
  <c r="AE12" i="94"/>
  <c r="AC12" i="94"/>
  <c r="AB12" i="94"/>
  <c r="AA12" i="94"/>
  <c r="Z12" i="94"/>
  <c r="Y12" i="94"/>
  <c r="X12" i="94"/>
  <c r="P12" i="94"/>
  <c r="O12" i="94"/>
  <c r="N12" i="94"/>
  <c r="M12" i="94"/>
  <c r="L12" i="94"/>
  <c r="K12" i="94"/>
  <c r="J12" i="94"/>
  <c r="I12" i="94"/>
  <c r="H12" i="94"/>
  <c r="AN11" i="94"/>
  <c r="AM11" i="94"/>
  <c r="AL11" i="94"/>
  <c r="AK11" i="94"/>
  <c r="AJ11" i="94"/>
  <c r="AI11" i="94"/>
  <c r="AG11" i="94"/>
  <c r="AF11" i="94"/>
  <c r="AE11" i="94"/>
  <c r="AC11" i="94"/>
  <c r="AB11" i="94"/>
  <c r="AA11" i="94"/>
  <c r="Z11" i="94"/>
  <c r="Y11" i="94"/>
  <c r="X11" i="94"/>
  <c r="P11" i="94"/>
  <c r="O11" i="94"/>
  <c r="N11" i="94"/>
  <c r="M11" i="94"/>
  <c r="L11" i="94"/>
  <c r="K11" i="94"/>
  <c r="J11" i="94"/>
  <c r="I11" i="94"/>
  <c r="H11" i="94"/>
  <c r="AN10" i="94"/>
  <c r="AM10" i="94"/>
  <c r="AL10" i="94"/>
  <c r="AK10" i="94"/>
  <c r="AJ10" i="94"/>
  <c r="AI10" i="94"/>
  <c r="AG10" i="94"/>
  <c r="AF10" i="94"/>
  <c r="AE10" i="94"/>
  <c r="AC10" i="94"/>
  <c r="AB10" i="94"/>
  <c r="AA10" i="94"/>
  <c r="Z10" i="94"/>
  <c r="Y10" i="94"/>
  <c r="X10" i="94"/>
  <c r="P10" i="94"/>
  <c r="O10" i="94"/>
  <c r="N10" i="94"/>
  <c r="M10" i="94"/>
  <c r="L10" i="94"/>
  <c r="K10" i="94"/>
  <c r="J10" i="94"/>
  <c r="I10" i="94"/>
  <c r="H10" i="94"/>
  <c r="AN9" i="94"/>
  <c r="AM9" i="94"/>
  <c r="AL9" i="94"/>
  <c r="AK9" i="94"/>
  <c r="AJ9" i="94"/>
  <c r="AI9" i="94"/>
  <c r="AG9" i="94"/>
  <c r="AF9" i="94"/>
  <c r="AE9" i="94"/>
  <c r="AC9" i="94"/>
  <c r="AB9" i="94"/>
  <c r="AA9" i="94"/>
  <c r="Z9" i="94"/>
  <c r="Y9" i="94"/>
  <c r="X9" i="94"/>
  <c r="P9" i="94"/>
  <c r="O9" i="94"/>
  <c r="N9" i="94"/>
  <c r="M9" i="94"/>
  <c r="L9" i="94"/>
  <c r="K9" i="94"/>
  <c r="J9" i="94"/>
  <c r="I9" i="94"/>
  <c r="H9" i="94"/>
  <c r="AN8" i="94"/>
  <c r="AM8" i="94"/>
  <c r="AL8" i="94"/>
  <c r="AK8" i="94"/>
  <c r="AJ8" i="94"/>
  <c r="AI8" i="94"/>
  <c r="AG8" i="94"/>
  <c r="AF8" i="94"/>
  <c r="AE8" i="94"/>
  <c r="AC8" i="94"/>
  <c r="AB8" i="94"/>
  <c r="AA8" i="94"/>
  <c r="Z8" i="94"/>
  <c r="Y8" i="94"/>
  <c r="X8" i="94"/>
  <c r="P8" i="94"/>
  <c r="O8" i="94"/>
  <c r="N8" i="94"/>
  <c r="M8" i="94"/>
  <c r="L8" i="94"/>
  <c r="K8" i="94"/>
  <c r="J8" i="94"/>
  <c r="I8" i="94"/>
  <c r="H8" i="94"/>
  <c r="AN7" i="94"/>
  <c r="AM7" i="94"/>
  <c r="AL7" i="94"/>
  <c r="AK7" i="94"/>
  <c r="AJ7" i="94"/>
  <c r="AI7" i="94"/>
  <c r="AG7" i="94"/>
  <c r="AF7" i="94"/>
  <c r="AE7" i="94"/>
  <c r="AC7" i="94"/>
  <c r="AB7" i="94"/>
  <c r="AA7" i="94"/>
  <c r="AA33" i="94" s="1"/>
  <c r="Z7" i="94"/>
  <c r="Y7" i="94"/>
  <c r="X7" i="94"/>
  <c r="P7" i="94"/>
  <c r="O7" i="94"/>
  <c r="N7" i="94"/>
  <c r="M7" i="94"/>
  <c r="L7" i="94"/>
  <c r="K7" i="94"/>
  <c r="J7" i="94"/>
  <c r="I7" i="94"/>
  <c r="H7" i="94"/>
  <c r="N94" i="36"/>
  <c r="O94" i="36"/>
  <c r="P94" i="36"/>
  <c r="N95" i="36"/>
  <c r="O95" i="36"/>
  <c r="P95" i="36"/>
  <c r="N70" i="36"/>
  <c r="O70" i="36"/>
  <c r="P70" i="36"/>
  <c r="N71" i="36"/>
  <c r="O71" i="36"/>
  <c r="P71" i="36"/>
  <c r="N72" i="36"/>
  <c r="O72" i="36"/>
  <c r="P72" i="36"/>
  <c r="N73" i="36"/>
  <c r="O73" i="36"/>
  <c r="P73" i="36"/>
  <c r="N74" i="36"/>
  <c r="O74" i="36"/>
  <c r="P74" i="36"/>
  <c r="N75" i="36"/>
  <c r="O75" i="36"/>
  <c r="P75" i="36"/>
  <c r="N76" i="36"/>
  <c r="O76" i="36"/>
  <c r="P76" i="36"/>
  <c r="H70" i="36"/>
  <c r="I70" i="36"/>
  <c r="J70" i="36"/>
  <c r="K70" i="36"/>
  <c r="L70" i="36"/>
  <c r="M70" i="36"/>
  <c r="H71" i="36"/>
  <c r="I71" i="36"/>
  <c r="J71" i="36"/>
  <c r="K71" i="36"/>
  <c r="L71" i="36"/>
  <c r="M71" i="36"/>
  <c r="H72" i="36"/>
  <c r="I72" i="36"/>
  <c r="J72" i="36"/>
  <c r="K72" i="36"/>
  <c r="L72" i="36"/>
  <c r="M72" i="36"/>
  <c r="H73" i="36"/>
  <c r="I73" i="36"/>
  <c r="J73" i="36"/>
  <c r="K73" i="36"/>
  <c r="L73" i="36"/>
  <c r="M73" i="36"/>
  <c r="H74" i="36"/>
  <c r="I74" i="36"/>
  <c r="J74" i="36"/>
  <c r="K74" i="36"/>
  <c r="L74" i="36"/>
  <c r="M74" i="36"/>
  <c r="H75" i="36"/>
  <c r="I75" i="36"/>
  <c r="J75" i="36"/>
  <c r="K75" i="36"/>
  <c r="L75" i="36"/>
  <c r="M75" i="36"/>
  <c r="H76" i="36"/>
  <c r="I76" i="36"/>
  <c r="J76" i="36"/>
  <c r="K76" i="36"/>
  <c r="L76" i="36"/>
  <c r="M76" i="36"/>
  <c r="H77" i="36"/>
  <c r="I77" i="36"/>
  <c r="J77" i="36"/>
  <c r="K77" i="36"/>
  <c r="L77" i="36"/>
  <c r="M77" i="36"/>
  <c r="H78" i="36"/>
  <c r="I78" i="36"/>
  <c r="J78" i="36"/>
  <c r="K78" i="36"/>
  <c r="L78" i="36"/>
  <c r="M78" i="36"/>
  <c r="H79" i="36"/>
  <c r="I79" i="36"/>
  <c r="J79" i="36"/>
  <c r="K79" i="36"/>
  <c r="L79" i="36"/>
  <c r="M79" i="36"/>
  <c r="H80" i="36"/>
  <c r="I80" i="36"/>
  <c r="J80" i="36"/>
  <c r="K80" i="36"/>
  <c r="L80" i="36"/>
  <c r="M80" i="36"/>
  <c r="H81" i="36"/>
  <c r="I81" i="36"/>
  <c r="J81" i="36"/>
  <c r="K81" i="36"/>
  <c r="L81" i="36"/>
  <c r="M81" i="36"/>
  <c r="H82" i="36"/>
  <c r="I82" i="36"/>
  <c r="J82" i="36"/>
  <c r="K82" i="36"/>
  <c r="L82" i="36"/>
  <c r="M82" i="36"/>
  <c r="H83" i="36"/>
  <c r="I83" i="36"/>
  <c r="J83" i="36"/>
  <c r="K83" i="36"/>
  <c r="L83" i="36"/>
  <c r="M83" i="36"/>
  <c r="H84" i="36"/>
  <c r="I84" i="36"/>
  <c r="J84" i="36"/>
  <c r="K84" i="36"/>
  <c r="L84" i="36"/>
  <c r="M84" i="36"/>
  <c r="H85" i="36"/>
  <c r="I85" i="36"/>
  <c r="J85" i="36"/>
  <c r="K85" i="36"/>
  <c r="L85" i="36"/>
  <c r="M85" i="36"/>
  <c r="H86" i="36"/>
  <c r="I86" i="36"/>
  <c r="J86" i="36"/>
  <c r="K86" i="36"/>
  <c r="L86" i="36"/>
  <c r="M86" i="36"/>
  <c r="H87" i="36"/>
  <c r="I87" i="36"/>
  <c r="J87" i="36"/>
  <c r="K87" i="36"/>
  <c r="L87" i="36"/>
  <c r="M87" i="36"/>
  <c r="H88" i="36"/>
  <c r="I88" i="36"/>
  <c r="J88" i="36"/>
  <c r="K88" i="36"/>
  <c r="L88" i="36"/>
  <c r="M88" i="36"/>
  <c r="H89" i="36"/>
  <c r="I89" i="36"/>
  <c r="J89" i="36"/>
  <c r="K89" i="36"/>
  <c r="L89" i="36"/>
  <c r="M89" i="36"/>
  <c r="H90" i="36"/>
  <c r="I90" i="36"/>
  <c r="J90" i="36"/>
  <c r="K90" i="36"/>
  <c r="L90" i="36"/>
  <c r="M90" i="36"/>
  <c r="H91" i="36"/>
  <c r="I91" i="36"/>
  <c r="J91" i="36"/>
  <c r="K91" i="36"/>
  <c r="L91" i="36"/>
  <c r="M91" i="36"/>
  <c r="H92" i="36"/>
  <c r="I92" i="36"/>
  <c r="J92" i="36"/>
  <c r="K92" i="36"/>
  <c r="L92" i="36"/>
  <c r="M92" i="36"/>
  <c r="H93" i="36"/>
  <c r="I93" i="36"/>
  <c r="J93" i="36"/>
  <c r="K93" i="36"/>
  <c r="L93" i="36"/>
  <c r="M93" i="36"/>
  <c r="H94" i="36"/>
  <c r="I94" i="36"/>
  <c r="J94" i="36"/>
  <c r="K94" i="36"/>
  <c r="L94" i="36"/>
  <c r="M94" i="36"/>
  <c r="H95" i="36"/>
  <c r="I95" i="36"/>
  <c r="J95" i="36"/>
  <c r="K95" i="36"/>
  <c r="L95" i="36"/>
  <c r="M95" i="36"/>
  <c r="AI94" i="36"/>
  <c r="AJ94" i="36"/>
  <c r="AK94" i="36"/>
  <c r="AL94" i="36"/>
  <c r="AM94" i="36"/>
  <c r="AN94" i="36"/>
  <c r="AI95" i="36"/>
  <c r="AJ95" i="36"/>
  <c r="AK95" i="36"/>
  <c r="AL95" i="36"/>
  <c r="AM95" i="36"/>
  <c r="AN95" i="36"/>
  <c r="AE94" i="36"/>
  <c r="AF94" i="36"/>
  <c r="AG94" i="36"/>
  <c r="AE95" i="36"/>
  <c r="AF95" i="36"/>
  <c r="AG95" i="36"/>
  <c r="Y70" i="36"/>
  <c r="Z70" i="36"/>
  <c r="AA70" i="36"/>
  <c r="AB70" i="36"/>
  <c r="AC70" i="36"/>
  <c r="Y71" i="36"/>
  <c r="Z71" i="36"/>
  <c r="AA71" i="36"/>
  <c r="AB71" i="36"/>
  <c r="AC71" i="36"/>
  <c r="Y72" i="36"/>
  <c r="Z72" i="36"/>
  <c r="AA72" i="36"/>
  <c r="AB72" i="36"/>
  <c r="AC72" i="36"/>
  <c r="Y73" i="36"/>
  <c r="Z73" i="36"/>
  <c r="AA73" i="36"/>
  <c r="AB73" i="36"/>
  <c r="AC73" i="36"/>
  <c r="Y74" i="36"/>
  <c r="Z74" i="36"/>
  <c r="AA74" i="36"/>
  <c r="AB74" i="36"/>
  <c r="AC74" i="36"/>
  <c r="Y75" i="36"/>
  <c r="Z75" i="36"/>
  <c r="AA75" i="36"/>
  <c r="AB75" i="36"/>
  <c r="AC75" i="36"/>
  <c r="Y76" i="36"/>
  <c r="Z76" i="36"/>
  <c r="AA76" i="36"/>
  <c r="AB76" i="36"/>
  <c r="AC76" i="36"/>
  <c r="Y77" i="36"/>
  <c r="Z77" i="36"/>
  <c r="AA77" i="36"/>
  <c r="AB77" i="36"/>
  <c r="AC77" i="36"/>
  <c r="Y78" i="36"/>
  <c r="Z78" i="36"/>
  <c r="AA78" i="36"/>
  <c r="AB78" i="36"/>
  <c r="AC78" i="36"/>
  <c r="Y79" i="36"/>
  <c r="Z79" i="36"/>
  <c r="AA79" i="36"/>
  <c r="AB79" i="36"/>
  <c r="AC79" i="36"/>
  <c r="Y80" i="36"/>
  <c r="Z80" i="36"/>
  <c r="AA80" i="36"/>
  <c r="AB80" i="36"/>
  <c r="AC80" i="36"/>
  <c r="Y81" i="36"/>
  <c r="Z81" i="36"/>
  <c r="AA81" i="36"/>
  <c r="AB81" i="36"/>
  <c r="AC81" i="36"/>
  <c r="Y82" i="36"/>
  <c r="Z82" i="36"/>
  <c r="AA82" i="36"/>
  <c r="AB82" i="36"/>
  <c r="AC82" i="36"/>
  <c r="Y83" i="36"/>
  <c r="Z83" i="36"/>
  <c r="AA83" i="36"/>
  <c r="AB83" i="36"/>
  <c r="AC83" i="36"/>
  <c r="Y84" i="36"/>
  <c r="Z84" i="36"/>
  <c r="AA84" i="36"/>
  <c r="AB84" i="36"/>
  <c r="AC84" i="36"/>
  <c r="Y85" i="36"/>
  <c r="Z85" i="36"/>
  <c r="AA85" i="36"/>
  <c r="AB85" i="36"/>
  <c r="AC85" i="36"/>
  <c r="Y86" i="36"/>
  <c r="Z86" i="36"/>
  <c r="AA86" i="36"/>
  <c r="AB86" i="36"/>
  <c r="AC86" i="36"/>
  <c r="Y87" i="36"/>
  <c r="Z87" i="36"/>
  <c r="AA87" i="36"/>
  <c r="AB87" i="36"/>
  <c r="AC87" i="36"/>
  <c r="Y88" i="36"/>
  <c r="Z88" i="36"/>
  <c r="AA88" i="36"/>
  <c r="AB88" i="36"/>
  <c r="AC88" i="36"/>
  <c r="Y89" i="36"/>
  <c r="Z89" i="36"/>
  <c r="AA89" i="36"/>
  <c r="AB89" i="36"/>
  <c r="AC89" i="36"/>
  <c r="Y90" i="36"/>
  <c r="Z90" i="36"/>
  <c r="AA90" i="36"/>
  <c r="AB90" i="36"/>
  <c r="AC90" i="36"/>
  <c r="Y91" i="36"/>
  <c r="Z91" i="36"/>
  <c r="AA91" i="36"/>
  <c r="AB91" i="36"/>
  <c r="AC91" i="36"/>
  <c r="Y92" i="36"/>
  <c r="Z92" i="36"/>
  <c r="AA92" i="36"/>
  <c r="AB92" i="36"/>
  <c r="AC92" i="36"/>
  <c r="Y93" i="36"/>
  <c r="Z93" i="36"/>
  <c r="AA93" i="36"/>
  <c r="AB93" i="36"/>
  <c r="AC93" i="36"/>
  <c r="Y94" i="36"/>
  <c r="Z94" i="36"/>
  <c r="AA94" i="36"/>
  <c r="AB94" i="36"/>
  <c r="AC94" i="36"/>
  <c r="Y95" i="36"/>
  <c r="Z95" i="36"/>
  <c r="AA95" i="36"/>
  <c r="AB95" i="36"/>
  <c r="AC95" i="36"/>
  <c r="AC69" i="36"/>
  <c r="AB69" i="36"/>
  <c r="AA69" i="36"/>
  <c r="Z69" i="36"/>
  <c r="Y69" i="36"/>
  <c r="M69" i="36"/>
  <c r="L69" i="36"/>
  <c r="K69" i="36"/>
  <c r="J69" i="36"/>
  <c r="I69" i="36"/>
  <c r="H69" i="36"/>
  <c r="X41" i="36"/>
  <c r="Y41" i="36"/>
  <c r="Z41" i="36"/>
  <c r="AA41" i="36"/>
  <c r="AB41" i="36"/>
  <c r="AC41" i="36"/>
  <c r="X42" i="36"/>
  <c r="Y42" i="36"/>
  <c r="Z42" i="36"/>
  <c r="AA42" i="36"/>
  <c r="AB42" i="36"/>
  <c r="AC42" i="36"/>
  <c r="X43" i="36"/>
  <c r="Y43" i="36"/>
  <c r="Z43" i="36"/>
  <c r="AA43" i="36"/>
  <c r="AB43" i="36"/>
  <c r="AC43" i="36"/>
  <c r="X44" i="36"/>
  <c r="Y44" i="36"/>
  <c r="Z44" i="36"/>
  <c r="AA44" i="36"/>
  <c r="AB44" i="36"/>
  <c r="AC44" i="36"/>
  <c r="X45" i="36"/>
  <c r="Y45" i="36"/>
  <c r="Z45" i="36"/>
  <c r="AA45" i="36"/>
  <c r="AB45" i="36"/>
  <c r="AC45" i="36"/>
  <c r="X46" i="36"/>
  <c r="Y46" i="36"/>
  <c r="Z46" i="36"/>
  <c r="AA46" i="36"/>
  <c r="AB46" i="36"/>
  <c r="AC46" i="36"/>
  <c r="X47" i="36"/>
  <c r="Y47" i="36"/>
  <c r="Z47" i="36"/>
  <c r="AA47" i="36"/>
  <c r="AB47" i="36"/>
  <c r="AC47" i="36"/>
  <c r="X48" i="36"/>
  <c r="Y48" i="36"/>
  <c r="Z48" i="36"/>
  <c r="AA48" i="36"/>
  <c r="AB48" i="36"/>
  <c r="AC48" i="36"/>
  <c r="X49" i="36"/>
  <c r="Y49" i="36"/>
  <c r="Z49" i="36"/>
  <c r="AA49" i="36"/>
  <c r="AB49" i="36"/>
  <c r="AC49" i="36"/>
  <c r="X50" i="36"/>
  <c r="Y50" i="36"/>
  <c r="Z50" i="36"/>
  <c r="AA50" i="36"/>
  <c r="AB50" i="36"/>
  <c r="AC50" i="36"/>
  <c r="X51" i="36"/>
  <c r="Y51" i="36"/>
  <c r="Z51" i="36"/>
  <c r="AA51" i="36"/>
  <c r="AB51" i="36"/>
  <c r="AC51" i="36"/>
  <c r="X52" i="36"/>
  <c r="Y52" i="36"/>
  <c r="Z52" i="36"/>
  <c r="AA52" i="36"/>
  <c r="AB52" i="36"/>
  <c r="AC52" i="36"/>
  <c r="X53" i="36"/>
  <c r="Y53" i="36"/>
  <c r="Z53" i="36"/>
  <c r="AA53" i="36"/>
  <c r="AB53" i="36"/>
  <c r="AC53" i="36"/>
  <c r="X54" i="36"/>
  <c r="Y54" i="36"/>
  <c r="Z54" i="36"/>
  <c r="AA54" i="36"/>
  <c r="AB54" i="36"/>
  <c r="AC54" i="36"/>
  <c r="X55" i="36"/>
  <c r="Y55" i="36"/>
  <c r="Z55" i="36"/>
  <c r="AA55" i="36"/>
  <c r="AB55" i="36"/>
  <c r="AC55" i="36"/>
  <c r="X56" i="36"/>
  <c r="Y56" i="36"/>
  <c r="Z56" i="36"/>
  <c r="AA56" i="36"/>
  <c r="AB56" i="36"/>
  <c r="AC56" i="36"/>
  <c r="X57" i="36"/>
  <c r="Y57" i="36"/>
  <c r="Z57" i="36"/>
  <c r="AA57" i="36"/>
  <c r="AB57" i="36"/>
  <c r="AC57" i="36"/>
  <c r="X58" i="36"/>
  <c r="Y58" i="36"/>
  <c r="Z58" i="36"/>
  <c r="AA58" i="36"/>
  <c r="AB58" i="36"/>
  <c r="AC58" i="36"/>
  <c r="X59" i="36"/>
  <c r="Y59" i="36"/>
  <c r="Z59" i="36"/>
  <c r="AA59" i="36"/>
  <c r="AB59" i="36"/>
  <c r="AC59" i="36"/>
  <c r="X60" i="36"/>
  <c r="Y60" i="36"/>
  <c r="Z60" i="36"/>
  <c r="AA60" i="36"/>
  <c r="AB60" i="36"/>
  <c r="AC60" i="36"/>
  <c r="X61" i="36"/>
  <c r="Y61" i="36"/>
  <c r="Z61" i="36"/>
  <c r="AA61" i="36"/>
  <c r="AB61" i="36"/>
  <c r="AC61" i="36"/>
  <c r="AC40" i="36"/>
  <c r="AB40" i="36"/>
  <c r="AA40" i="36"/>
  <c r="Z40" i="36"/>
  <c r="Y40" i="36"/>
  <c r="X40" i="36"/>
  <c r="H41" i="36"/>
  <c r="I41" i="36"/>
  <c r="J41" i="36"/>
  <c r="K41" i="36"/>
  <c r="L41" i="36"/>
  <c r="M41" i="36"/>
  <c r="H42" i="36"/>
  <c r="I42" i="36"/>
  <c r="J42" i="36"/>
  <c r="K42" i="36"/>
  <c r="L42" i="36"/>
  <c r="M42" i="36"/>
  <c r="H43" i="36"/>
  <c r="I43" i="36"/>
  <c r="J43" i="36"/>
  <c r="K43" i="36"/>
  <c r="L43" i="36"/>
  <c r="M43" i="36"/>
  <c r="H44" i="36"/>
  <c r="I44" i="36"/>
  <c r="J44" i="36"/>
  <c r="K44" i="36"/>
  <c r="L44" i="36"/>
  <c r="M44" i="36"/>
  <c r="H45" i="36"/>
  <c r="I45" i="36"/>
  <c r="J45" i="36"/>
  <c r="K45" i="36"/>
  <c r="L45" i="36"/>
  <c r="M45" i="36"/>
  <c r="H46" i="36"/>
  <c r="I46" i="36"/>
  <c r="J46" i="36"/>
  <c r="K46" i="36"/>
  <c r="L46" i="36"/>
  <c r="M46" i="36"/>
  <c r="H47" i="36"/>
  <c r="I47" i="36"/>
  <c r="J47" i="36"/>
  <c r="K47" i="36"/>
  <c r="L47" i="36"/>
  <c r="M47" i="36"/>
  <c r="H48" i="36"/>
  <c r="I48" i="36"/>
  <c r="J48" i="36"/>
  <c r="K48" i="36"/>
  <c r="L48" i="36"/>
  <c r="M48" i="36"/>
  <c r="H49" i="36"/>
  <c r="I49" i="36"/>
  <c r="J49" i="36"/>
  <c r="K49" i="36"/>
  <c r="L49" i="36"/>
  <c r="M49" i="36"/>
  <c r="H50" i="36"/>
  <c r="I50" i="36"/>
  <c r="J50" i="36"/>
  <c r="K50" i="36"/>
  <c r="L50" i="36"/>
  <c r="M50" i="36"/>
  <c r="H51" i="36"/>
  <c r="I51" i="36"/>
  <c r="J51" i="36"/>
  <c r="K51" i="36"/>
  <c r="L51" i="36"/>
  <c r="M51" i="36"/>
  <c r="H52" i="36"/>
  <c r="I52" i="36"/>
  <c r="J52" i="36"/>
  <c r="K52" i="36"/>
  <c r="L52" i="36"/>
  <c r="M52" i="36"/>
  <c r="H53" i="36"/>
  <c r="I53" i="36"/>
  <c r="J53" i="36"/>
  <c r="K53" i="36"/>
  <c r="L53" i="36"/>
  <c r="M53" i="36"/>
  <c r="H54" i="36"/>
  <c r="I54" i="36"/>
  <c r="J54" i="36"/>
  <c r="K54" i="36"/>
  <c r="L54" i="36"/>
  <c r="M54" i="36"/>
  <c r="H55" i="36"/>
  <c r="I55" i="36"/>
  <c r="J55" i="36"/>
  <c r="K55" i="36"/>
  <c r="L55" i="36"/>
  <c r="M55" i="36"/>
  <c r="H56" i="36"/>
  <c r="I56" i="36"/>
  <c r="J56" i="36"/>
  <c r="K56" i="36"/>
  <c r="L56" i="36"/>
  <c r="M56" i="36"/>
  <c r="H57" i="36"/>
  <c r="I57" i="36"/>
  <c r="J57" i="36"/>
  <c r="K57" i="36"/>
  <c r="L57" i="36"/>
  <c r="M57" i="36"/>
  <c r="H58" i="36"/>
  <c r="I58" i="36"/>
  <c r="J58" i="36"/>
  <c r="K58" i="36"/>
  <c r="L58" i="36"/>
  <c r="M58" i="36"/>
  <c r="H59" i="36"/>
  <c r="I59" i="36"/>
  <c r="J59" i="36"/>
  <c r="K59" i="36"/>
  <c r="L59" i="36"/>
  <c r="M59" i="36"/>
  <c r="H60" i="36"/>
  <c r="I60" i="36"/>
  <c r="J60" i="36"/>
  <c r="K60" i="36"/>
  <c r="L60" i="36"/>
  <c r="M60" i="36"/>
  <c r="H61" i="36"/>
  <c r="I61" i="36"/>
  <c r="J61" i="36"/>
  <c r="K61" i="36"/>
  <c r="L61" i="36"/>
  <c r="M61" i="36"/>
  <c r="M40" i="36"/>
  <c r="L40" i="36"/>
  <c r="K40" i="36"/>
  <c r="J40" i="36"/>
  <c r="I40" i="36"/>
  <c r="H40" i="36"/>
  <c r="AN97" i="36"/>
  <c r="AM97" i="36"/>
  <c r="AL97" i="36"/>
  <c r="AK97" i="36"/>
  <c r="AJ97" i="36"/>
  <c r="AI97" i="36"/>
  <c r="AG97" i="36"/>
  <c r="AF97" i="36"/>
  <c r="AE97" i="36"/>
  <c r="P97" i="36"/>
  <c r="O97" i="36"/>
  <c r="N97" i="36"/>
  <c r="W96" i="36"/>
  <c r="AC96" i="36" s="1"/>
  <c r="V96" i="36"/>
  <c r="AB96" i="36" s="1"/>
  <c r="U96" i="36"/>
  <c r="AA96" i="36" s="1"/>
  <c r="T96" i="36"/>
  <c r="Z96" i="36" s="1"/>
  <c r="S96" i="36"/>
  <c r="Y96" i="36" s="1"/>
  <c r="R96" i="36"/>
  <c r="X96" i="36" s="1"/>
  <c r="G96" i="36"/>
  <c r="M96" i="36" s="1"/>
  <c r="F96" i="36"/>
  <c r="L96" i="36" s="1"/>
  <c r="E96" i="36"/>
  <c r="K96" i="36" s="1"/>
  <c r="D96" i="36"/>
  <c r="J96" i="36" s="1"/>
  <c r="C96" i="36"/>
  <c r="I96" i="36" s="1"/>
  <c r="B96" i="36"/>
  <c r="H96" i="36" s="1"/>
  <c r="AN93" i="36"/>
  <c r="AM93" i="36"/>
  <c r="AL93" i="36"/>
  <c r="AK93" i="36"/>
  <c r="AJ93" i="36"/>
  <c r="AI93" i="36"/>
  <c r="AG93" i="36"/>
  <c r="AF93" i="36"/>
  <c r="AE93" i="36"/>
  <c r="P93" i="36"/>
  <c r="O93" i="36"/>
  <c r="N93" i="36"/>
  <c r="AN92" i="36"/>
  <c r="AM92" i="36"/>
  <c r="AL92" i="36"/>
  <c r="AK92" i="36"/>
  <c r="AJ92" i="36"/>
  <c r="AI92" i="36"/>
  <c r="AG92" i="36"/>
  <c r="AF92" i="36"/>
  <c r="AE92" i="36"/>
  <c r="P92" i="36"/>
  <c r="O92" i="36"/>
  <c r="N92" i="36"/>
  <c r="AN91" i="36"/>
  <c r="AM91" i="36"/>
  <c r="AL91" i="36"/>
  <c r="AK91" i="36"/>
  <c r="AJ91" i="36"/>
  <c r="AI91" i="36"/>
  <c r="AG91" i="36"/>
  <c r="AF91" i="36"/>
  <c r="AE91" i="36"/>
  <c r="P91" i="36"/>
  <c r="O91" i="36"/>
  <c r="N91" i="36"/>
  <c r="AN90" i="36"/>
  <c r="AM90" i="36"/>
  <c r="AL90" i="36"/>
  <c r="AK90" i="36"/>
  <c r="AJ90" i="36"/>
  <c r="AI90" i="36"/>
  <c r="AG90" i="36"/>
  <c r="AF90" i="36"/>
  <c r="AE90" i="36"/>
  <c r="P90" i="36"/>
  <c r="O90" i="36"/>
  <c r="N90" i="36"/>
  <c r="AN89" i="36"/>
  <c r="AM89" i="36"/>
  <c r="AL89" i="36"/>
  <c r="AK89" i="36"/>
  <c r="AJ89" i="36"/>
  <c r="AI89" i="36"/>
  <c r="AG89" i="36"/>
  <c r="AF89" i="36"/>
  <c r="AE89" i="36"/>
  <c r="P89" i="36"/>
  <c r="O89" i="36"/>
  <c r="N89" i="36"/>
  <c r="AN88" i="36"/>
  <c r="AM88" i="36"/>
  <c r="AL88" i="36"/>
  <c r="AK88" i="36"/>
  <c r="AJ88" i="36"/>
  <c r="AI88" i="36"/>
  <c r="AG88" i="36"/>
  <c r="AF88" i="36"/>
  <c r="AE88" i="36"/>
  <c r="P88" i="36"/>
  <c r="O88" i="36"/>
  <c r="N88" i="36"/>
  <c r="AN87" i="36"/>
  <c r="AM87" i="36"/>
  <c r="AL87" i="36"/>
  <c r="AK87" i="36"/>
  <c r="AJ87" i="36"/>
  <c r="AI87" i="36"/>
  <c r="AG87" i="36"/>
  <c r="AF87" i="36"/>
  <c r="AE87" i="36"/>
  <c r="P87" i="36"/>
  <c r="O87" i="36"/>
  <c r="N87" i="36"/>
  <c r="AN86" i="36"/>
  <c r="AM86" i="36"/>
  <c r="AL86" i="36"/>
  <c r="AK86" i="36"/>
  <c r="AJ86" i="36"/>
  <c r="AI86" i="36"/>
  <c r="AG86" i="36"/>
  <c r="AF86" i="36"/>
  <c r="AE86" i="36"/>
  <c r="P86" i="36"/>
  <c r="O86" i="36"/>
  <c r="N86" i="36"/>
  <c r="AN85" i="36"/>
  <c r="AM85" i="36"/>
  <c r="AL85" i="36"/>
  <c r="AK85" i="36"/>
  <c r="AJ85" i="36"/>
  <c r="AI85" i="36"/>
  <c r="AG85" i="36"/>
  <c r="AF85" i="36"/>
  <c r="AE85" i="36"/>
  <c r="P85" i="36"/>
  <c r="O85" i="36"/>
  <c r="N85" i="36"/>
  <c r="AN84" i="36"/>
  <c r="AM84" i="36"/>
  <c r="AL84" i="36"/>
  <c r="AK84" i="36"/>
  <c r="AJ84" i="36"/>
  <c r="AI84" i="36"/>
  <c r="AG84" i="36"/>
  <c r="AF84" i="36"/>
  <c r="AE84" i="36"/>
  <c r="P84" i="36"/>
  <c r="O84" i="36"/>
  <c r="N84" i="36"/>
  <c r="AN83" i="36"/>
  <c r="AM83" i="36"/>
  <c r="AL83" i="36"/>
  <c r="AK83" i="36"/>
  <c r="AJ83" i="36"/>
  <c r="AI83" i="36"/>
  <c r="AG83" i="36"/>
  <c r="AF83" i="36"/>
  <c r="AE83" i="36"/>
  <c r="P83" i="36"/>
  <c r="O83" i="36"/>
  <c r="N83" i="36"/>
  <c r="AN82" i="36"/>
  <c r="AM82" i="36"/>
  <c r="AL82" i="36"/>
  <c r="AK82" i="36"/>
  <c r="AJ82" i="36"/>
  <c r="AI82" i="36"/>
  <c r="AG82" i="36"/>
  <c r="AF82" i="36"/>
  <c r="AE82" i="36"/>
  <c r="P82" i="36"/>
  <c r="O82" i="36"/>
  <c r="N82" i="36"/>
  <c r="AN81" i="36"/>
  <c r="AM81" i="36"/>
  <c r="AL81" i="36"/>
  <c r="AK81" i="36"/>
  <c r="AJ81" i="36"/>
  <c r="AI81" i="36"/>
  <c r="AG81" i="36"/>
  <c r="AF81" i="36"/>
  <c r="AE81" i="36"/>
  <c r="P81" i="36"/>
  <c r="O81" i="36"/>
  <c r="N81" i="36"/>
  <c r="AN80" i="36"/>
  <c r="AM80" i="36"/>
  <c r="AL80" i="36"/>
  <c r="AK80" i="36"/>
  <c r="AJ80" i="36"/>
  <c r="AI80" i="36"/>
  <c r="AG80" i="36"/>
  <c r="AF80" i="36"/>
  <c r="AE80" i="36"/>
  <c r="P80" i="36"/>
  <c r="O80" i="36"/>
  <c r="N80" i="36"/>
  <c r="AN79" i="36"/>
  <c r="AM79" i="36"/>
  <c r="AL79" i="36"/>
  <c r="AK79" i="36"/>
  <c r="AJ79" i="36"/>
  <c r="AI79" i="36"/>
  <c r="AG79" i="36"/>
  <c r="AF79" i="36"/>
  <c r="AE79" i="36"/>
  <c r="P79" i="36"/>
  <c r="O79" i="36"/>
  <c r="N79" i="36"/>
  <c r="AN78" i="36"/>
  <c r="AM78" i="36"/>
  <c r="AL78" i="36"/>
  <c r="AK78" i="36"/>
  <c r="AJ78" i="36"/>
  <c r="AI78" i="36"/>
  <c r="AG78" i="36"/>
  <c r="AF78" i="36"/>
  <c r="AE78" i="36"/>
  <c r="P78" i="36"/>
  <c r="O78" i="36"/>
  <c r="N78" i="36"/>
  <c r="AN77" i="36"/>
  <c r="AM77" i="36"/>
  <c r="AL77" i="36"/>
  <c r="AK77" i="36"/>
  <c r="AJ77" i="36"/>
  <c r="AI77" i="36"/>
  <c r="AG77" i="36"/>
  <c r="AF77" i="36"/>
  <c r="AE77" i="36"/>
  <c r="P77" i="36"/>
  <c r="O77" i="36"/>
  <c r="N77" i="36"/>
  <c r="AN76" i="36"/>
  <c r="AM76" i="36"/>
  <c r="AL76" i="36"/>
  <c r="AK76" i="36"/>
  <c r="AJ76" i="36"/>
  <c r="AI76" i="36"/>
  <c r="AG76" i="36"/>
  <c r="AF76" i="36"/>
  <c r="AE76" i="36"/>
  <c r="AN75" i="36"/>
  <c r="AM75" i="36"/>
  <c r="AL75" i="36"/>
  <c r="AK75" i="36"/>
  <c r="AJ75" i="36"/>
  <c r="AI75" i="36"/>
  <c r="AG75" i="36"/>
  <c r="AF75" i="36"/>
  <c r="AE75" i="36"/>
  <c r="AN74" i="36"/>
  <c r="AM74" i="36"/>
  <c r="AL74" i="36"/>
  <c r="AK74" i="36"/>
  <c r="AJ74" i="36"/>
  <c r="AI74" i="36"/>
  <c r="AG74" i="36"/>
  <c r="AF74" i="36"/>
  <c r="AE74" i="36"/>
  <c r="AN71" i="36"/>
  <c r="AM71" i="36"/>
  <c r="AL71" i="36"/>
  <c r="AK71" i="36"/>
  <c r="AJ71" i="36"/>
  <c r="AI71" i="36"/>
  <c r="AG71" i="36"/>
  <c r="AF71" i="36"/>
  <c r="AE71" i="36"/>
  <c r="AN70" i="36"/>
  <c r="AM70" i="36"/>
  <c r="AL70" i="36"/>
  <c r="AK70" i="36"/>
  <c r="AJ70" i="36"/>
  <c r="AI70" i="36"/>
  <c r="AG70" i="36"/>
  <c r="AF70" i="36"/>
  <c r="AE70" i="36"/>
  <c r="AN69" i="36"/>
  <c r="AM69" i="36"/>
  <c r="AL69" i="36"/>
  <c r="AK69" i="36"/>
  <c r="AJ69" i="36"/>
  <c r="AI69" i="36"/>
  <c r="AG69" i="36"/>
  <c r="AF69" i="36"/>
  <c r="AE69" i="36"/>
  <c r="P69" i="36"/>
  <c r="O69" i="36"/>
  <c r="N69" i="36"/>
  <c r="H67" i="36"/>
  <c r="X67" i="36" s="1"/>
  <c r="AN63" i="36"/>
  <c r="AM63" i="36"/>
  <c r="AL63" i="36"/>
  <c r="AK63" i="36"/>
  <c r="AJ63" i="36"/>
  <c r="AI63" i="36"/>
  <c r="AG63" i="36"/>
  <c r="AF63" i="36"/>
  <c r="AE63" i="36"/>
  <c r="P63" i="36"/>
  <c r="O63" i="36"/>
  <c r="N63" i="36"/>
  <c r="W62" i="36"/>
  <c r="AC62" i="36" s="1"/>
  <c r="V62" i="36"/>
  <c r="AB62" i="36" s="1"/>
  <c r="U62" i="36"/>
  <c r="AA62" i="36" s="1"/>
  <c r="T62" i="36"/>
  <c r="Z62" i="36" s="1"/>
  <c r="S62" i="36"/>
  <c r="Y62" i="36" s="1"/>
  <c r="R62" i="36"/>
  <c r="G62" i="36"/>
  <c r="M62" i="36" s="1"/>
  <c r="F62" i="36"/>
  <c r="L62" i="36" s="1"/>
  <c r="E62" i="36"/>
  <c r="K62" i="36" s="1"/>
  <c r="D62" i="36"/>
  <c r="J62" i="36" s="1"/>
  <c r="C62" i="36"/>
  <c r="I62" i="36" s="1"/>
  <c r="B62" i="36"/>
  <c r="H62" i="36" s="1"/>
  <c r="AN61" i="36"/>
  <c r="AM61" i="36"/>
  <c r="AL61" i="36"/>
  <c r="AK61" i="36"/>
  <c r="AJ61" i="36"/>
  <c r="AI61" i="36"/>
  <c r="AG61" i="36"/>
  <c r="AF61" i="36"/>
  <c r="AE61" i="36"/>
  <c r="P61" i="36"/>
  <c r="O61" i="36"/>
  <c r="N61" i="36"/>
  <c r="AN60" i="36"/>
  <c r="AM60" i="36"/>
  <c r="AL60" i="36"/>
  <c r="AK60" i="36"/>
  <c r="AJ60" i="36"/>
  <c r="AI60" i="36"/>
  <c r="AG60" i="36"/>
  <c r="AF60" i="36"/>
  <c r="AE60" i="36"/>
  <c r="P60" i="36"/>
  <c r="O60" i="36"/>
  <c r="N60" i="36"/>
  <c r="AN59" i="36"/>
  <c r="AM59" i="36"/>
  <c r="AL59" i="36"/>
  <c r="AK59" i="36"/>
  <c r="AJ59" i="36"/>
  <c r="AI59" i="36"/>
  <c r="AG59" i="36"/>
  <c r="AF59" i="36"/>
  <c r="AE59" i="36"/>
  <c r="P59" i="36"/>
  <c r="O59" i="36"/>
  <c r="N59" i="36"/>
  <c r="AN58" i="36"/>
  <c r="AM58" i="36"/>
  <c r="AL58" i="36"/>
  <c r="AK58" i="36"/>
  <c r="AJ58" i="36"/>
  <c r="AI58" i="36"/>
  <c r="AG58" i="36"/>
  <c r="AF58" i="36"/>
  <c r="AE58" i="36"/>
  <c r="P58" i="36"/>
  <c r="O58" i="36"/>
  <c r="N58" i="36"/>
  <c r="AN57" i="36"/>
  <c r="AM57" i="36"/>
  <c r="AL57" i="36"/>
  <c r="AK57" i="36"/>
  <c r="AJ57" i="36"/>
  <c r="AI57" i="36"/>
  <c r="AG57" i="36"/>
  <c r="AF57" i="36"/>
  <c r="AE57" i="36"/>
  <c r="P57" i="36"/>
  <c r="O57" i="36"/>
  <c r="N57" i="36"/>
  <c r="AN56" i="36"/>
  <c r="AM56" i="36"/>
  <c r="AL56" i="36"/>
  <c r="AK56" i="36"/>
  <c r="AJ56" i="36"/>
  <c r="AI56" i="36"/>
  <c r="AG56" i="36"/>
  <c r="AF56" i="36"/>
  <c r="AE56" i="36"/>
  <c r="P56" i="36"/>
  <c r="O56" i="36"/>
  <c r="N56" i="36"/>
  <c r="AN55" i="36"/>
  <c r="AM55" i="36"/>
  <c r="AL55" i="36"/>
  <c r="AK55" i="36"/>
  <c r="AJ55" i="36"/>
  <c r="AI55" i="36"/>
  <c r="AG55" i="36"/>
  <c r="AF55" i="36"/>
  <c r="AE55" i="36"/>
  <c r="P55" i="36"/>
  <c r="O55" i="36"/>
  <c r="N55" i="36"/>
  <c r="AN54" i="36"/>
  <c r="AM54" i="36"/>
  <c r="AL54" i="36"/>
  <c r="AK54" i="36"/>
  <c r="AJ54" i="36"/>
  <c r="AI54" i="36"/>
  <c r="AG54" i="36"/>
  <c r="AF54" i="36"/>
  <c r="AE54" i="36"/>
  <c r="P54" i="36"/>
  <c r="O54" i="36"/>
  <c r="N54" i="36"/>
  <c r="AN53" i="36"/>
  <c r="AM53" i="36"/>
  <c r="AL53" i="36"/>
  <c r="AK53" i="36"/>
  <c r="AJ53" i="36"/>
  <c r="AI53" i="36"/>
  <c r="AG53" i="36"/>
  <c r="AF53" i="36"/>
  <c r="AE53" i="36"/>
  <c r="P53" i="36"/>
  <c r="O53" i="36"/>
  <c r="N53" i="36"/>
  <c r="AN52" i="36"/>
  <c r="AM52" i="36"/>
  <c r="AL52" i="36"/>
  <c r="AK52" i="36"/>
  <c r="AJ52" i="36"/>
  <c r="AI52" i="36"/>
  <c r="AG52" i="36"/>
  <c r="AF52" i="36"/>
  <c r="AE52" i="36"/>
  <c r="P52" i="36"/>
  <c r="O52" i="36"/>
  <c r="N52" i="36"/>
  <c r="AN51" i="36"/>
  <c r="AM51" i="36"/>
  <c r="AL51" i="36"/>
  <c r="AK51" i="36"/>
  <c r="AJ51" i="36"/>
  <c r="AI51" i="36"/>
  <c r="AG51" i="36"/>
  <c r="AF51" i="36"/>
  <c r="AE51" i="36"/>
  <c r="P51" i="36"/>
  <c r="O51" i="36"/>
  <c r="N51" i="36"/>
  <c r="AN50" i="36"/>
  <c r="AM50" i="36"/>
  <c r="AL50" i="36"/>
  <c r="AK50" i="36"/>
  <c r="AJ50" i="36"/>
  <c r="AI50" i="36"/>
  <c r="AG50" i="36"/>
  <c r="AF50" i="36"/>
  <c r="AE50" i="36"/>
  <c r="P50" i="36"/>
  <c r="O50" i="36"/>
  <c r="N50" i="36"/>
  <c r="AN49" i="36"/>
  <c r="AM49" i="36"/>
  <c r="AL49" i="36"/>
  <c r="AK49" i="36"/>
  <c r="AJ49" i="36"/>
  <c r="AI49" i="36"/>
  <c r="AG49" i="36"/>
  <c r="AF49" i="36"/>
  <c r="AE49" i="36"/>
  <c r="P49" i="36"/>
  <c r="O49" i="36"/>
  <c r="N49" i="36"/>
  <c r="AN48" i="36"/>
  <c r="AM48" i="36"/>
  <c r="AL48" i="36"/>
  <c r="AK48" i="36"/>
  <c r="AJ48" i="36"/>
  <c r="AI48" i="36"/>
  <c r="AG48" i="36"/>
  <c r="AF48" i="36"/>
  <c r="AE48" i="36"/>
  <c r="P48" i="36"/>
  <c r="O48" i="36"/>
  <c r="N48" i="36"/>
  <c r="AN47" i="36"/>
  <c r="AM47" i="36"/>
  <c r="AL47" i="36"/>
  <c r="AK47" i="36"/>
  <c r="AJ47" i="36"/>
  <c r="AI47" i="36"/>
  <c r="AG47" i="36"/>
  <c r="AF47" i="36"/>
  <c r="AE47" i="36"/>
  <c r="P47" i="36"/>
  <c r="O47" i="36"/>
  <c r="N47" i="36"/>
  <c r="AN46" i="36"/>
  <c r="AM46" i="36"/>
  <c r="AL46" i="36"/>
  <c r="AK46" i="36"/>
  <c r="AJ46" i="36"/>
  <c r="AI46" i="36"/>
  <c r="AG46" i="36"/>
  <c r="AF46" i="36"/>
  <c r="AE46" i="36"/>
  <c r="P46" i="36"/>
  <c r="O46" i="36"/>
  <c r="N46" i="36"/>
  <c r="AN45" i="36"/>
  <c r="AM45" i="36"/>
  <c r="AL45" i="36"/>
  <c r="AK45" i="36"/>
  <c r="AJ45" i="36"/>
  <c r="AI45" i="36"/>
  <c r="AG45" i="36"/>
  <c r="AF45" i="36"/>
  <c r="AE45" i="36"/>
  <c r="P45" i="36"/>
  <c r="O45" i="36"/>
  <c r="N45" i="36"/>
  <c r="AN44" i="36"/>
  <c r="AM44" i="36"/>
  <c r="AL44" i="36"/>
  <c r="AK44" i="36"/>
  <c r="AJ44" i="36"/>
  <c r="AI44" i="36"/>
  <c r="AG44" i="36"/>
  <c r="AF44" i="36"/>
  <c r="AE44" i="36"/>
  <c r="P44" i="36"/>
  <c r="O44" i="36"/>
  <c r="N44" i="36"/>
  <c r="AN43" i="36"/>
  <c r="AM43" i="36"/>
  <c r="AL43" i="36"/>
  <c r="AK43" i="36"/>
  <c r="AJ43" i="36"/>
  <c r="AI43" i="36"/>
  <c r="AG43" i="36"/>
  <c r="AF43" i="36"/>
  <c r="AE43" i="36"/>
  <c r="P43" i="36"/>
  <c r="O43" i="36"/>
  <c r="N43" i="36"/>
  <c r="AN42" i="36"/>
  <c r="AM42" i="36"/>
  <c r="AL42" i="36"/>
  <c r="AK42" i="36"/>
  <c r="AJ42" i="36"/>
  <c r="AI42" i="36"/>
  <c r="AG42" i="36"/>
  <c r="AF42" i="36"/>
  <c r="AE42" i="36"/>
  <c r="P42" i="36"/>
  <c r="O42" i="36"/>
  <c r="N42" i="36"/>
  <c r="AN41" i="36"/>
  <c r="AM41" i="36"/>
  <c r="AL41" i="36"/>
  <c r="AK41" i="36"/>
  <c r="AJ41" i="36"/>
  <c r="AI41" i="36"/>
  <c r="AG41" i="36"/>
  <c r="AF41" i="36"/>
  <c r="AE41" i="36"/>
  <c r="P41" i="36"/>
  <c r="O41" i="36"/>
  <c r="N41" i="36"/>
  <c r="AN40" i="36"/>
  <c r="AM40" i="36"/>
  <c r="AL40" i="36"/>
  <c r="AK40" i="36"/>
  <c r="AJ40" i="36"/>
  <c r="AI40" i="36"/>
  <c r="AG40" i="36"/>
  <c r="AF40" i="36"/>
  <c r="AE40" i="36"/>
  <c r="P40" i="36"/>
  <c r="O40" i="36"/>
  <c r="N40" i="36"/>
  <c r="AI20" i="36"/>
  <c r="AJ20" i="36"/>
  <c r="AK20" i="36"/>
  <c r="AL20" i="36"/>
  <c r="AM20" i="36"/>
  <c r="AN20" i="36"/>
  <c r="AI21" i="36"/>
  <c r="AJ21" i="36"/>
  <c r="AK21" i="36"/>
  <c r="AL21" i="36"/>
  <c r="AM21" i="36"/>
  <c r="AN21" i="36"/>
  <c r="AI22" i="36"/>
  <c r="AJ22" i="36"/>
  <c r="AK22" i="36"/>
  <c r="AL22" i="36"/>
  <c r="AM22" i="36"/>
  <c r="AN22" i="36"/>
  <c r="AI23" i="36"/>
  <c r="AJ23" i="36"/>
  <c r="AK23" i="36"/>
  <c r="AL23" i="36"/>
  <c r="AM23" i="36"/>
  <c r="AN23" i="36"/>
  <c r="AI24" i="36"/>
  <c r="AJ24" i="36"/>
  <c r="AK24" i="36"/>
  <c r="AL24" i="36"/>
  <c r="AM24" i="36"/>
  <c r="AN24" i="36"/>
  <c r="AI25" i="36"/>
  <c r="AJ25" i="36"/>
  <c r="AK25" i="36"/>
  <c r="AL25" i="36"/>
  <c r="AM25" i="36"/>
  <c r="AN25" i="36"/>
  <c r="AI26" i="36"/>
  <c r="AJ26" i="36"/>
  <c r="AK26" i="36"/>
  <c r="AL26" i="36"/>
  <c r="AM26" i="36"/>
  <c r="AN26" i="36"/>
  <c r="AI27" i="36"/>
  <c r="AJ27" i="36"/>
  <c r="AK27" i="36"/>
  <c r="AL27" i="36"/>
  <c r="AM27" i="36"/>
  <c r="AN27" i="36"/>
  <c r="AQ27" i="36" s="1"/>
  <c r="AI28" i="36"/>
  <c r="AJ28" i="36"/>
  <c r="AK28" i="36"/>
  <c r="AL28" i="36"/>
  <c r="AM28" i="36"/>
  <c r="AN28" i="36"/>
  <c r="AI29" i="36"/>
  <c r="AJ29" i="36"/>
  <c r="AK29" i="36"/>
  <c r="AL29" i="36"/>
  <c r="AM29" i="36"/>
  <c r="AN29" i="36"/>
  <c r="AQ29" i="36" s="1"/>
  <c r="AI30" i="36"/>
  <c r="AJ30" i="36"/>
  <c r="AK30" i="36"/>
  <c r="AL30" i="36"/>
  <c r="AM30" i="36"/>
  <c r="AN30" i="36"/>
  <c r="AI31" i="36"/>
  <c r="AJ31" i="36"/>
  <c r="AK31" i="36"/>
  <c r="AL31" i="36"/>
  <c r="AM31" i="36"/>
  <c r="AN31" i="36"/>
  <c r="AQ31" i="36" s="1"/>
  <c r="AI33" i="36"/>
  <c r="AJ33" i="36"/>
  <c r="AK33" i="36"/>
  <c r="AL33" i="36"/>
  <c r="AM33" i="36"/>
  <c r="AN33" i="36"/>
  <c r="AI7" i="36"/>
  <c r="AJ7" i="36"/>
  <c r="AK7" i="36"/>
  <c r="AL7" i="36"/>
  <c r="AM7" i="36"/>
  <c r="AN7" i="36"/>
  <c r="AI8" i="36"/>
  <c r="AJ8" i="36"/>
  <c r="AK8" i="36"/>
  <c r="AL8" i="36"/>
  <c r="AO8" i="36" s="1"/>
  <c r="AM8" i="36"/>
  <c r="AN8" i="36"/>
  <c r="AI9" i="36"/>
  <c r="AJ9" i="36"/>
  <c r="AK9" i="36"/>
  <c r="AL9" i="36"/>
  <c r="AM9" i="36"/>
  <c r="AN9" i="36"/>
  <c r="AQ9" i="36" s="1"/>
  <c r="AI10" i="36"/>
  <c r="AJ10" i="36"/>
  <c r="AK10" i="36"/>
  <c r="AL10" i="36"/>
  <c r="AO10" i="36" s="1"/>
  <c r="AM10" i="36"/>
  <c r="AN10" i="36"/>
  <c r="AI11" i="36"/>
  <c r="AJ11" i="36"/>
  <c r="AK11" i="36"/>
  <c r="AL11" i="36"/>
  <c r="AM11" i="36"/>
  <c r="AN11" i="36"/>
  <c r="AI12" i="36"/>
  <c r="AJ12" i="36"/>
  <c r="AK12" i="36"/>
  <c r="AL12" i="36"/>
  <c r="AM12" i="36"/>
  <c r="AN12" i="36"/>
  <c r="AI13" i="36"/>
  <c r="AJ13" i="36"/>
  <c r="AK13" i="36"/>
  <c r="AL13" i="36"/>
  <c r="AM13" i="36"/>
  <c r="AN13" i="36"/>
  <c r="AI14" i="36"/>
  <c r="AJ14" i="36"/>
  <c r="AK14" i="36"/>
  <c r="AL14" i="36"/>
  <c r="AM14" i="36"/>
  <c r="AN14" i="36"/>
  <c r="AI15" i="36"/>
  <c r="AJ15" i="36"/>
  <c r="AK15" i="36"/>
  <c r="AL15" i="36"/>
  <c r="AM15" i="36"/>
  <c r="AN15" i="36"/>
  <c r="AI16" i="36"/>
  <c r="AJ16" i="36"/>
  <c r="AK16" i="36"/>
  <c r="AL16" i="36"/>
  <c r="AO16" i="36" s="1"/>
  <c r="AM16" i="36"/>
  <c r="AN16" i="36"/>
  <c r="AI17" i="36"/>
  <c r="AJ17" i="36"/>
  <c r="AK17" i="36"/>
  <c r="AL17" i="36"/>
  <c r="AM17" i="36"/>
  <c r="AN17" i="36"/>
  <c r="AI18" i="36"/>
  <c r="AJ18" i="36"/>
  <c r="AK18" i="36"/>
  <c r="AL18" i="36"/>
  <c r="AM18" i="36"/>
  <c r="AN18" i="36"/>
  <c r="AN19" i="36"/>
  <c r="AM19" i="36"/>
  <c r="AL19" i="36"/>
  <c r="AK19" i="36"/>
  <c r="AJ19" i="36"/>
  <c r="AI19" i="36"/>
  <c r="N8" i="36"/>
  <c r="O8" i="36"/>
  <c r="P8" i="36"/>
  <c r="AE8" i="36"/>
  <c r="AF8" i="36"/>
  <c r="AG8" i="36"/>
  <c r="N9" i="36"/>
  <c r="O9" i="36"/>
  <c r="P9" i="36"/>
  <c r="AE9" i="36"/>
  <c r="AF9" i="36"/>
  <c r="AG9" i="36"/>
  <c r="N10" i="36"/>
  <c r="O10" i="36"/>
  <c r="P10" i="36"/>
  <c r="AE10" i="36"/>
  <c r="AF10" i="36"/>
  <c r="AG10" i="36"/>
  <c r="N11" i="36"/>
  <c r="O11" i="36"/>
  <c r="P11" i="36"/>
  <c r="AE11" i="36"/>
  <c r="AF11" i="36"/>
  <c r="AG11" i="36"/>
  <c r="N12" i="36"/>
  <c r="O12" i="36"/>
  <c r="P12" i="36"/>
  <c r="AE12" i="36"/>
  <c r="AF12" i="36"/>
  <c r="AG12" i="36"/>
  <c r="N13" i="36"/>
  <c r="O13" i="36"/>
  <c r="P13" i="36"/>
  <c r="AE13" i="36"/>
  <c r="AF13" i="36"/>
  <c r="AG13" i="36"/>
  <c r="N14" i="36"/>
  <c r="O14" i="36"/>
  <c r="P14" i="36"/>
  <c r="AE14" i="36"/>
  <c r="AF14" i="36"/>
  <c r="AG14" i="36"/>
  <c r="N15" i="36"/>
  <c r="O15" i="36"/>
  <c r="P15" i="36"/>
  <c r="AE15" i="36"/>
  <c r="AF15" i="36"/>
  <c r="AG15" i="36"/>
  <c r="N16" i="36"/>
  <c r="O16" i="36"/>
  <c r="P16" i="36"/>
  <c r="AE16" i="36"/>
  <c r="AF16" i="36"/>
  <c r="AG16" i="36"/>
  <c r="N17" i="36"/>
  <c r="O17" i="36"/>
  <c r="P17" i="36"/>
  <c r="AE17" i="36"/>
  <c r="AF17" i="36"/>
  <c r="AG17" i="36"/>
  <c r="N18" i="36"/>
  <c r="O18" i="36"/>
  <c r="P18" i="36"/>
  <c r="AE18" i="36"/>
  <c r="AF18" i="36"/>
  <c r="AG18" i="36"/>
  <c r="N19" i="36"/>
  <c r="O19" i="36"/>
  <c r="P19" i="36"/>
  <c r="AE19" i="36"/>
  <c r="AF19" i="36"/>
  <c r="AG19" i="36"/>
  <c r="N20" i="36"/>
  <c r="O20" i="36"/>
  <c r="P20" i="36"/>
  <c r="AE20" i="36"/>
  <c r="AF20" i="36"/>
  <c r="AG20" i="36"/>
  <c r="N21" i="36"/>
  <c r="O21" i="36"/>
  <c r="P21" i="36"/>
  <c r="AE21" i="36"/>
  <c r="AF21" i="36"/>
  <c r="AG21" i="36"/>
  <c r="N22" i="36"/>
  <c r="O22" i="36"/>
  <c r="P22" i="36"/>
  <c r="AE22" i="36"/>
  <c r="AF22" i="36"/>
  <c r="AG22" i="36"/>
  <c r="N23" i="36"/>
  <c r="O23" i="36"/>
  <c r="P23" i="36"/>
  <c r="AE23" i="36"/>
  <c r="AF23" i="36"/>
  <c r="AG23" i="36"/>
  <c r="N24" i="36"/>
  <c r="O24" i="36"/>
  <c r="P24" i="36"/>
  <c r="AE24" i="36"/>
  <c r="AF24" i="36"/>
  <c r="AG24" i="36"/>
  <c r="N25" i="36"/>
  <c r="O25" i="36"/>
  <c r="P25" i="36"/>
  <c r="AE25" i="36"/>
  <c r="AF25" i="36"/>
  <c r="AG25" i="36"/>
  <c r="N26" i="36"/>
  <c r="O26" i="36"/>
  <c r="P26" i="36"/>
  <c r="AE26" i="36"/>
  <c r="AF26" i="36"/>
  <c r="AG26" i="36"/>
  <c r="N27" i="36"/>
  <c r="O27" i="36"/>
  <c r="P27" i="36"/>
  <c r="AE27" i="36"/>
  <c r="AF27" i="36"/>
  <c r="AG27" i="36"/>
  <c r="N28" i="36"/>
  <c r="O28" i="36"/>
  <c r="P28" i="36"/>
  <c r="AE28" i="36"/>
  <c r="AF28" i="36"/>
  <c r="AG28" i="36"/>
  <c r="N29" i="36"/>
  <c r="O29" i="36"/>
  <c r="P29" i="36"/>
  <c r="AE29" i="36"/>
  <c r="AF29" i="36"/>
  <c r="AG29" i="36"/>
  <c r="N30" i="36"/>
  <c r="O30" i="36"/>
  <c r="P30" i="36"/>
  <c r="AE30" i="36"/>
  <c r="AF30" i="36"/>
  <c r="AG30" i="36"/>
  <c r="N31" i="36"/>
  <c r="O31" i="36"/>
  <c r="P31" i="36"/>
  <c r="AE31" i="36"/>
  <c r="AF31" i="36"/>
  <c r="AG31" i="36"/>
  <c r="N33" i="36"/>
  <c r="O33" i="36"/>
  <c r="P33" i="36"/>
  <c r="AE33" i="36"/>
  <c r="AF33" i="36"/>
  <c r="AG33" i="36"/>
  <c r="AG7" i="36"/>
  <c r="AF7" i="36"/>
  <c r="AE7" i="36"/>
  <c r="P7" i="36"/>
  <c r="O7" i="36"/>
  <c r="N7" i="36"/>
  <c r="X8" i="36"/>
  <c r="Y8" i="36"/>
  <c r="Z8" i="36"/>
  <c r="AA8" i="36"/>
  <c r="AB8" i="36"/>
  <c r="AC8" i="36"/>
  <c r="X9" i="36"/>
  <c r="Y9" i="36"/>
  <c r="Z9" i="36"/>
  <c r="AA9" i="36"/>
  <c r="AB9" i="36"/>
  <c r="AC9" i="36"/>
  <c r="X10" i="36"/>
  <c r="Y10" i="36"/>
  <c r="Z10" i="36"/>
  <c r="AA10" i="36"/>
  <c r="AB10" i="36"/>
  <c r="AC10" i="36"/>
  <c r="X11" i="36"/>
  <c r="Y11" i="36"/>
  <c r="Z11" i="36"/>
  <c r="AA11" i="36"/>
  <c r="AB11" i="36"/>
  <c r="AC11" i="36"/>
  <c r="X12" i="36"/>
  <c r="Y12" i="36"/>
  <c r="Z12" i="36"/>
  <c r="AA12" i="36"/>
  <c r="AB12" i="36"/>
  <c r="AC12" i="36"/>
  <c r="X13" i="36"/>
  <c r="Y13" i="36"/>
  <c r="Z13" i="36"/>
  <c r="AA13" i="36"/>
  <c r="AB13" i="36"/>
  <c r="AC13" i="36"/>
  <c r="X14" i="36"/>
  <c r="Y14" i="36"/>
  <c r="Z14" i="36"/>
  <c r="AA14" i="36"/>
  <c r="AB14" i="36"/>
  <c r="AC14" i="36"/>
  <c r="X15" i="36"/>
  <c r="Y15" i="36"/>
  <c r="Z15" i="36"/>
  <c r="AA15" i="36"/>
  <c r="AB15" i="36"/>
  <c r="AC15" i="36"/>
  <c r="X16" i="36"/>
  <c r="Y16" i="36"/>
  <c r="Z16" i="36"/>
  <c r="AA16" i="36"/>
  <c r="AB16" i="36"/>
  <c r="AC16" i="36"/>
  <c r="X17" i="36"/>
  <c r="Y17" i="36"/>
  <c r="Z17" i="36"/>
  <c r="AA17" i="36"/>
  <c r="AB17" i="36"/>
  <c r="AC17" i="36"/>
  <c r="X18" i="36"/>
  <c r="Y18" i="36"/>
  <c r="Z18" i="36"/>
  <c r="AA18" i="36"/>
  <c r="AB18" i="36"/>
  <c r="AC18" i="36"/>
  <c r="X19" i="36"/>
  <c r="Y19" i="36"/>
  <c r="Z19" i="36"/>
  <c r="AA19" i="36"/>
  <c r="AB19" i="36"/>
  <c r="AC19" i="36"/>
  <c r="X20" i="36"/>
  <c r="Y20" i="36"/>
  <c r="Z20" i="36"/>
  <c r="AA20" i="36"/>
  <c r="AB20" i="36"/>
  <c r="AC20" i="36"/>
  <c r="X21" i="36"/>
  <c r="Y21" i="36"/>
  <c r="Z21" i="36"/>
  <c r="AA21" i="36"/>
  <c r="AB21" i="36"/>
  <c r="AC21" i="36"/>
  <c r="X22" i="36"/>
  <c r="Y22" i="36"/>
  <c r="Z22" i="36"/>
  <c r="AA22" i="36"/>
  <c r="AB22" i="36"/>
  <c r="AC22" i="36"/>
  <c r="X23" i="36"/>
  <c r="Y23" i="36"/>
  <c r="Z23" i="36"/>
  <c r="AA23" i="36"/>
  <c r="AB23" i="36"/>
  <c r="AC23" i="36"/>
  <c r="X24" i="36"/>
  <c r="Y24" i="36"/>
  <c r="Z24" i="36"/>
  <c r="AA24" i="36"/>
  <c r="AB24" i="36"/>
  <c r="AC24" i="36"/>
  <c r="X25" i="36"/>
  <c r="Y25" i="36"/>
  <c r="Z25" i="36"/>
  <c r="AA25" i="36"/>
  <c r="AB25" i="36"/>
  <c r="AC25" i="36"/>
  <c r="X26" i="36"/>
  <c r="Y26" i="36"/>
  <c r="Z26" i="36"/>
  <c r="AA26" i="36"/>
  <c r="AB26" i="36"/>
  <c r="AC26" i="36"/>
  <c r="X27" i="36"/>
  <c r="Y27" i="36"/>
  <c r="Z27" i="36"/>
  <c r="AA27" i="36"/>
  <c r="AB27" i="36"/>
  <c r="AC27" i="36"/>
  <c r="X28" i="36"/>
  <c r="Y28" i="36"/>
  <c r="Z28" i="36"/>
  <c r="AA28" i="36"/>
  <c r="AB28" i="36"/>
  <c r="AC28" i="36"/>
  <c r="X29" i="36"/>
  <c r="Y29" i="36"/>
  <c r="Z29" i="36"/>
  <c r="AA29" i="36"/>
  <c r="AB29" i="36"/>
  <c r="AC29" i="36"/>
  <c r="X30" i="36"/>
  <c r="Y30" i="36"/>
  <c r="Z30" i="36"/>
  <c r="AA30" i="36"/>
  <c r="AB30" i="36"/>
  <c r="AC30" i="36"/>
  <c r="X31" i="36"/>
  <c r="Y31" i="36"/>
  <c r="Z31" i="36"/>
  <c r="AA31" i="36"/>
  <c r="AB31" i="36"/>
  <c r="AC31" i="36"/>
  <c r="AC7" i="36"/>
  <c r="AB7" i="36"/>
  <c r="AA7" i="36"/>
  <c r="Z7" i="36"/>
  <c r="Y7" i="36"/>
  <c r="X7" i="36"/>
  <c r="H8" i="36"/>
  <c r="I8" i="36"/>
  <c r="J8" i="36"/>
  <c r="K8" i="36"/>
  <c r="L8" i="36"/>
  <c r="M8" i="36"/>
  <c r="H9" i="36"/>
  <c r="I9" i="36"/>
  <c r="J9" i="36"/>
  <c r="K9" i="36"/>
  <c r="L9" i="36"/>
  <c r="M9" i="36"/>
  <c r="H10" i="36"/>
  <c r="I10" i="36"/>
  <c r="J10" i="36"/>
  <c r="K10" i="36"/>
  <c r="L10" i="36"/>
  <c r="M10" i="36"/>
  <c r="H11" i="36"/>
  <c r="I11" i="36"/>
  <c r="J11" i="36"/>
  <c r="K11" i="36"/>
  <c r="L11" i="36"/>
  <c r="M11" i="36"/>
  <c r="H12" i="36"/>
  <c r="I12" i="36"/>
  <c r="J12" i="36"/>
  <c r="K12" i="36"/>
  <c r="L12" i="36"/>
  <c r="M12" i="36"/>
  <c r="H13" i="36"/>
  <c r="I13" i="36"/>
  <c r="J13" i="36"/>
  <c r="K13" i="36"/>
  <c r="L13" i="36"/>
  <c r="M13" i="36"/>
  <c r="H14" i="36"/>
  <c r="I14" i="36"/>
  <c r="J14" i="36"/>
  <c r="K14" i="36"/>
  <c r="L14" i="36"/>
  <c r="M14" i="36"/>
  <c r="H15" i="36"/>
  <c r="I15" i="36"/>
  <c r="J15" i="36"/>
  <c r="K15" i="36"/>
  <c r="L15" i="36"/>
  <c r="M15" i="36"/>
  <c r="H16" i="36"/>
  <c r="I16" i="36"/>
  <c r="J16" i="36"/>
  <c r="K16" i="36"/>
  <c r="L16" i="36"/>
  <c r="M16" i="36"/>
  <c r="H17" i="36"/>
  <c r="I17" i="36"/>
  <c r="J17" i="36"/>
  <c r="K17" i="36"/>
  <c r="L17" i="36"/>
  <c r="M17" i="36"/>
  <c r="H18" i="36"/>
  <c r="I18" i="36"/>
  <c r="J18" i="36"/>
  <c r="K18" i="36"/>
  <c r="L18" i="36"/>
  <c r="M18" i="36"/>
  <c r="H19" i="36"/>
  <c r="I19" i="36"/>
  <c r="J19" i="36"/>
  <c r="K19" i="36"/>
  <c r="L19" i="36"/>
  <c r="M19" i="36"/>
  <c r="H20" i="36"/>
  <c r="I20" i="36"/>
  <c r="J20" i="36"/>
  <c r="K20" i="36"/>
  <c r="L20" i="36"/>
  <c r="M20" i="36"/>
  <c r="H21" i="36"/>
  <c r="I21" i="36"/>
  <c r="J21" i="36"/>
  <c r="K21" i="36"/>
  <c r="L21" i="36"/>
  <c r="M21" i="36"/>
  <c r="H22" i="36"/>
  <c r="I22" i="36"/>
  <c r="J22" i="36"/>
  <c r="K22" i="36"/>
  <c r="L22" i="36"/>
  <c r="M22" i="36"/>
  <c r="H23" i="36"/>
  <c r="I23" i="36"/>
  <c r="J23" i="36"/>
  <c r="K23" i="36"/>
  <c r="L23" i="36"/>
  <c r="M23" i="36"/>
  <c r="H24" i="36"/>
  <c r="I24" i="36"/>
  <c r="J24" i="36"/>
  <c r="K24" i="36"/>
  <c r="L24" i="36"/>
  <c r="M24" i="36"/>
  <c r="H25" i="36"/>
  <c r="I25" i="36"/>
  <c r="J25" i="36"/>
  <c r="K25" i="36"/>
  <c r="L25" i="36"/>
  <c r="M25" i="36"/>
  <c r="H26" i="36"/>
  <c r="I26" i="36"/>
  <c r="J26" i="36"/>
  <c r="K26" i="36"/>
  <c r="L26" i="36"/>
  <c r="M26" i="36"/>
  <c r="H27" i="36"/>
  <c r="I27" i="36"/>
  <c r="J27" i="36"/>
  <c r="K27" i="36"/>
  <c r="L27" i="36"/>
  <c r="M27" i="36"/>
  <c r="H28" i="36"/>
  <c r="I28" i="36"/>
  <c r="J28" i="36"/>
  <c r="K28" i="36"/>
  <c r="L28" i="36"/>
  <c r="M28" i="36"/>
  <c r="H29" i="36"/>
  <c r="I29" i="36"/>
  <c r="J29" i="36"/>
  <c r="K29" i="36"/>
  <c r="L29" i="36"/>
  <c r="M29" i="36"/>
  <c r="H30" i="36"/>
  <c r="I30" i="36"/>
  <c r="J30" i="36"/>
  <c r="K30" i="36"/>
  <c r="L30" i="36"/>
  <c r="M30" i="36"/>
  <c r="H31" i="36"/>
  <c r="I31" i="36"/>
  <c r="J31" i="36"/>
  <c r="K31" i="36"/>
  <c r="L31" i="36"/>
  <c r="M31" i="36"/>
  <c r="M7" i="36"/>
  <c r="L7" i="36"/>
  <c r="K7" i="36"/>
  <c r="J7" i="36"/>
  <c r="I7" i="36"/>
  <c r="H7" i="36"/>
  <c r="X5" i="36"/>
  <c r="AI5" i="36" s="1"/>
  <c r="U32" i="36"/>
  <c r="AA32" i="36" s="1"/>
  <c r="V32" i="36"/>
  <c r="W32" i="36"/>
  <c r="R32" i="36"/>
  <c r="X32" i="36" s="1"/>
  <c r="S32" i="36"/>
  <c r="Y32" i="36" s="1"/>
  <c r="T32" i="36"/>
  <c r="Z32" i="36" s="1"/>
  <c r="C32" i="36"/>
  <c r="I32" i="36" s="1"/>
  <c r="F32" i="36"/>
  <c r="G32" i="36"/>
  <c r="M32" i="36" s="1"/>
  <c r="E47" i="71"/>
  <c r="F47" i="71"/>
  <c r="G47" i="71"/>
  <c r="H47" i="71"/>
  <c r="I47" i="71"/>
  <c r="J47" i="71"/>
  <c r="E48" i="71"/>
  <c r="F48" i="71"/>
  <c r="G48" i="71"/>
  <c r="H48" i="71"/>
  <c r="I48" i="71"/>
  <c r="J48" i="71"/>
  <c r="E49" i="71"/>
  <c r="F49" i="71"/>
  <c r="G49" i="71"/>
  <c r="H49" i="71"/>
  <c r="I49" i="71"/>
  <c r="J49" i="71"/>
  <c r="E50" i="71"/>
  <c r="F50" i="71"/>
  <c r="G50" i="71"/>
  <c r="H50" i="71"/>
  <c r="I50" i="71"/>
  <c r="J50" i="71"/>
  <c r="E51" i="71"/>
  <c r="F51" i="71"/>
  <c r="G51" i="71"/>
  <c r="H51" i="71"/>
  <c r="I51" i="71"/>
  <c r="J51" i="71"/>
  <c r="E52" i="71"/>
  <c r="F52" i="71"/>
  <c r="G52" i="71"/>
  <c r="H52" i="71"/>
  <c r="I52" i="71"/>
  <c r="J52" i="71"/>
  <c r="N52" i="71" s="1"/>
  <c r="E53" i="71"/>
  <c r="F53" i="71"/>
  <c r="G53" i="71"/>
  <c r="H53" i="71"/>
  <c r="I53" i="71"/>
  <c r="J53" i="71"/>
  <c r="E54" i="71"/>
  <c r="F54" i="71"/>
  <c r="G54" i="71"/>
  <c r="H54" i="71"/>
  <c r="I54" i="71"/>
  <c r="J54" i="71"/>
  <c r="F46" i="71"/>
  <c r="G46" i="71"/>
  <c r="H46" i="71"/>
  <c r="I46" i="71"/>
  <c r="J46" i="71"/>
  <c r="E46" i="71"/>
  <c r="J38" i="71"/>
  <c r="I38" i="71"/>
  <c r="P38" i="71" s="1"/>
  <c r="H38" i="71"/>
  <c r="O38" i="71" s="1"/>
  <c r="G38" i="71"/>
  <c r="N38" i="71" s="1"/>
  <c r="F38" i="71"/>
  <c r="M38" i="71" s="1"/>
  <c r="E38" i="71"/>
  <c r="L38" i="71" s="1"/>
  <c r="J37" i="71"/>
  <c r="Q37" i="71" s="1"/>
  <c r="I37" i="71"/>
  <c r="P37" i="71" s="1"/>
  <c r="H37" i="71"/>
  <c r="O37" i="71" s="1"/>
  <c r="G37" i="71"/>
  <c r="N37" i="71" s="1"/>
  <c r="F37" i="71"/>
  <c r="M37" i="71" s="1"/>
  <c r="E37" i="71"/>
  <c r="L37" i="71" s="1"/>
  <c r="J36" i="71"/>
  <c r="I36" i="71"/>
  <c r="P36" i="71" s="1"/>
  <c r="H36" i="71"/>
  <c r="O36" i="71" s="1"/>
  <c r="G36" i="71"/>
  <c r="N36" i="71" s="1"/>
  <c r="F36" i="71"/>
  <c r="E36" i="71"/>
  <c r="L36" i="71" s="1"/>
  <c r="U35" i="71"/>
  <c r="T35" i="71"/>
  <c r="S35" i="71"/>
  <c r="U34" i="71"/>
  <c r="T34" i="71"/>
  <c r="S34" i="71"/>
  <c r="P34" i="71"/>
  <c r="O34" i="71"/>
  <c r="M34" i="71"/>
  <c r="L34" i="71"/>
  <c r="U33" i="71"/>
  <c r="T33" i="71"/>
  <c r="S33" i="71"/>
  <c r="P33" i="71"/>
  <c r="O33" i="71"/>
  <c r="M33" i="71"/>
  <c r="L33" i="71"/>
  <c r="U32" i="71"/>
  <c r="T32" i="71"/>
  <c r="S32" i="71"/>
  <c r="P32" i="71"/>
  <c r="O32" i="71"/>
  <c r="M32" i="71"/>
  <c r="L32" i="71"/>
  <c r="U31" i="71"/>
  <c r="T31" i="71"/>
  <c r="S31" i="71"/>
  <c r="Q31" i="71"/>
  <c r="P31" i="71"/>
  <c r="O31" i="71"/>
  <c r="N31" i="71"/>
  <c r="M31" i="71"/>
  <c r="L31" i="71"/>
  <c r="U30" i="71"/>
  <c r="T30" i="71"/>
  <c r="S30" i="71"/>
  <c r="Q30" i="71"/>
  <c r="P30" i="71"/>
  <c r="O30" i="71"/>
  <c r="N30" i="71"/>
  <c r="M30" i="71"/>
  <c r="L30" i="71"/>
  <c r="U29" i="71"/>
  <c r="T29" i="71"/>
  <c r="S29" i="71"/>
  <c r="Q29" i="71"/>
  <c r="P29" i="71"/>
  <c r="O29" i="71"/>
  <c r="N29" i="71"/>
  <c r="M29" i="71"/>
  <c r="L29" i="71"/>
  <c r="U28" i="71"/>
  <c r="T28" i="71"/>
  <c r="S28" i="71"/>
  <c r="Q28" i="71"/>
  <c r="P28" i="71"/>
  <c r="O28" i="71"/>
  <c r="N28" i="71"/>
  <c r="M28" i="71"/>
  <c r="L28" i="71"/>
  <c r="U27" i="71"/>
  <c r="T27" i="71"/>
  <c r="S27" i="71"/>
  <c r="Q27" i="71"/>
  <c r="Q35" i="71" s="1"/>
  <c r="P27" i="71"/>
  <c r="P35" i="71" s="1"/>
  <c r="O27" i="71"/>
  <c r="O35" i="71" s="1"/>
  <c r="N27" i="71"/>
  <c r="N35" i="71" s="1"/>
  <c r="M27" i="71"/>
  <c r="M35" i="71" s="1"/>
  <c r="L27" i="71"/>
  <c r="L35" i="71" s="1"/>
  <c r="O8" i="71"/>
  <c r="P8" i="71"/>
  <c r="Q8" i="71"/>
  <c r="O9" i="71"/>
  <c r="P9" i="71"/>
  <c r="Q9" i="71"/>
  <c r="O10" i="71"/>
  <c r="P10" i="71"/>
  <c r="Q10" i="71"/>
  <c r="O11" i="71"/>
  <c r="P11" i="71"/>
  <c r="Q11" i="71"/>
  <c r="O12" i="71"/>
  <c r="P12" i="71"/>
  <c r="Q12" i="71"/>
  <c r="O13" i="71"/>
  <c r="P13" i="71"/>
  <c r="O14" i="71"/>
  <c r="P14" i="71"/>
  <c r="O15" i="71"/>
  <c r="P15" i="71"/>
  <c r="M9" i="71"/>
  <c r="N9" i="71"/>
  <c r="M10" i="71"/>
  <c r="N10" i="71"/>
  <c r="M11" i="71"/>
  <c r="N11" i="71"/>
  <c r="L11" i="71"/>
  <c r="L10" i="71"/>
  <c r="L9" i="71"/>
  <c r="T8" i="71"/>
  <c r="U8" i="71"/>
  <c r="S8" i="71"/>
  <c r="N12" i="71"/>
  <c r="M12" i="71"/>
  <c r="M8" i="71"/>
  <c r="N8" i="71"/>
  <c r="L12" i="71"/>
  <c r="L8" i="71"/>
  <c r="L13" i="71"/>
  <c r="M13" i="71"/>
  <c r="L14" i="71"/>
  <c r="M14" i="71"/>
  <c r="L15" i="71"/>
  <c r="M15" i="71"/>
  <c r="H17" i="71"/>
  <c r="O17" i="71" s="1"/>
  <c r="I17" i="71"/>
  <c r="P17" i="71" s="1"/>
  <c r="J17" i="71"/>
  <c r="Q17" i="71" s="1"/>
  <c r="H18" i="71"/>
  <c r="O18" i="71" s="1"/>
  <c r="I18" i="71"/>
  <c r="P18" i="71" s="1"/>
  <c r="J18" i="71"/>
  <c r="H19" i="71"/>
  <c r="O19" i="71" s="1"/>
  <c r="I19" i="71"/>
  <c r="P19" i="71" s="1"/>
  <c r="J19" i="71"/>
  <c r="Q19" i="71" s="1"/>
  <c r="F17" i="71"/>
  <c r="M17" i="71" s="1"/>
  <c r="G17" i="71"/>
  <c r="N17" i="71" s="1"/>
  <c r="F18" i="71"/>
  <c r="M18" i="71" s="1"/>
  <c r="G18" i="71"/>
  <c r="N18" i="71" s="1"/>
  <c r="F19" i="71"/>
  <c r="M19" i="71" s="1"/>
  <c r="G19" i="71"/>
  <c r="N19" i="71" s="1"/>
  <c r="S9" i="71"/>
  <c r="T9" i="71"/>
  <c r="U9" i="71"/>
  <c r="S10" i="71"/>
  <c r="T10" i="71"/>
  <c r="U10" i="71"/>
  <c r="S11" i="71"/>
  <c r="T11" i="71"/>
  <c r="U11" i="71"/>
  <c r="S12" i="71"/>
  <c r="T12" i="71"/>
  <c r="U12" i="71"/>
  <c r="S13" i="71"/>
  <c r="T13" i="71"/>
  <c r="U13" i="71"/>
  <c r="S14" i="71"/>
  <c r="T14" i="71"/>
  <c r="U14" i="71"/>
  <c r="S15" i="71"/>
  <c r="T15" i="71"/>
  <c r="U15" i="71"/>
  <c r="S16" i="71"/>
  <c r="T16" i="71"/>
  <c r="U16" i="71"/>
  <c r="AM18" i="91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39" i="68"/>
  <c r="I61" i="68"/>
  <c r="H61" i="68"/>
  <c r="J61" i="68" s="1"/>
  <c r="N90" i="86"/>
  <c r="O90" i="86"/>
  <c r="O91" i="86"/>
  <c r="N92" i="86"/>
  <c r="O92" i="86"/>
  <c r="L90" i="86"/>
  <c r="L92" i="86"/>
  <c r="F90" i="86"/>
  <c r="F92" i="86"/>
  <c r="D53" i="93"/>
  <c r="C53" i="93"/>
  <c r="N82" i="70"/>
  <c r="O82" i="70"/>
  <c r="N83" i="70"/>
  <c r="O83" i="70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AL44" i="91"/>
  <c r="N81" i="70"/>
  <c r="O81" i="70"/>
  <c r="O84" i="70"/>
  <c r="L81" i="70"/>
  <c r="F81" i="70"/>
  <c r="N81" i="86"/>
  <c r="O81" i="86"/>
  <c r="N82" i="86"/>
  <c r="O82" i="86"/>
  <c r="L81" i="86"/>
  <c r="L82" i="86"/>
  <c r="F81" i="86"/>
  <c r="F82" i="86"/>
  <c r="F83" i="86"/>
  <c r="F84" i="86"/>
  <c r="N31" i="86"/>
  <c r="O31" i="86"/>
  <c r="L31" i="86"/>
  <c r="F31" i="86"/>
  <c r="O37" i="93"/>
  <c r="P37" i="93"/>
  <c r="M37" i="93"/>
  <c r="G37" i="93"/>
  <c r="B32" i="70"/>
  <c r="C32" i="70"/>
  <c r="J97" i="101" l="1"/>
  <c r="AO69" i="101"/>
  <c r="AQ78" i="101"/>
  <c r="AQ79" i="101"/>
  <c r="AQ82" i="101"/>
  <c r="AQ70" i="101"/>
  <c r="AP72" i="101"/>
  <c r="AO76" i="101"/>
  <c r="AP82" i="101"/>
  <c r="AP86" i="101"/>
  <c r="AP50" i="101"/>
  <c r="AP58" i="101"/>
  <c r="AO97" i="99"/>
  <c r="AO84" i="99"/>
  <c r="AP81" i="99"/>
  <c r="AP73" i="99"/>
  <c r="AQ72" i="99"/>
  <c r="AQ74" i="99"/>
  <c r="AO73" i="99"/>
  <c r="AP72" i="99"/>
  <c r="AC63" i="99"/>
  <c r="AP41" i="99"/>
  <c r="AP49" i="99"/>
  <c r="AP53" i="99"/>
  <c r="AP54" i="99"/>
  <c r="AP57" i="99"/>
  <c r="AP60" i="99"/>
  <c r="AP61" i="99"/>
  <c r="AO31" i="99"/>
  <c r="AE32" i="99"/>
  <c r="AQ78" i="97"/>
  <c r="AQ83" i="97"/>
  <c r="AQ85" i="97"/>
  <c r="AQ94" i="97"/>
  <c r="AP48" i="97"/>
  <c r="J97" i="94"/>
  <c r="AP72" i="94"/>
  <c r="AP74" i="94"/>
  <c r="AE62" i="94"/>
  <c r="AP54" i="94"/>
  <c r="AO48" i="94"/>
  <c r="AO49" i="94"/>
  <c r="AO50" i="94"/>
  <c r="AO52" i="94"/>
  <c r="AO53" i="94"/>
  <c r="AO54" i="94"/>
  <c r="AP19" i="94"/>
  <c r="AP24" i="94"/>
  <c r="AP28" i="94"/>
  <c r="T37" i="100"/>
  <c r="N50" i="100"/>
  <c r="L51" i="100"/>
  <c r="N35" i="98"/>
  <c r="M35" i="98"/>
  <c r="Q35" i="98"/>
  <c r="M16" i="98"/>
  <c r="Q16" i="98"/>
  <c r="Q13" i="98"/>
  <c r="L53" i="96"/>
  <c r="N54" i="96"/>
  <c r="T38" i="96"/>
  <c r="L35" i="95"/>
  <c r="M35" i="95"/>
  <c r="Q35" i="95"/>
  <c r="Q33" i="95"/>
  <c r="P35" i="95"/>
  <c r="T37" i="95"/>
  <c r="L16" i="95"/>
  <c r="P16" i="95"/>
  <c r="O16" i="95"/>
  <c r="M46" i="95"/>
  <c r="J55" i="71"/>
  <c r="J57" i="71"/>
  <c r="L16" i="98"/>
  <c r="P16" i="98"/>
  <c r="Q14" i="98"/>
  <c r="S18" i="98"/>
  <c r="F56" i="98"/>
  <c r="J56" i="98"/>
  <c r="M53" i="98"/>
  <c r="L35" i="96"/>
  <c r="P35" i="96"/>
  <c r="M35" i="96"/>
  <c r="Q35" i="96"/>
  <c r="N35" i="96"/>
  <c r="L16" i="96"/>
  <c r="P16" i="96"/>
  <c r="Q13" i="96"/>
  <c r="N15" i="96"/>
  <c r="M16" i="96"/>
  <c r="I57" i="96"/>
  <c r="N16" i="96"/>
  <c r="Q16" i="96"/>
  <c r="E57" i="96"/>
  <c r="O35" i="95"/>
  <c r="N16" i="95"/>
  <c r="M46" i="71"/>
  <c r="J56" i="71"/>
  <c r="N54" i="71"/>
  <c r="L53" i="71"/>
  <c r="L51" i="71"/>
  <c r="N50" i="71"/>
  <c r="L49" i="71"/>
  <c r="N48" i="71"/>
  <c r="L47" i="71"/>
  <c r="M54" i="71"/>
  <c r="M52" i="71"/>
  <c r="M50" i="71"/>
  <c r="M48" i="71"/>
  <c r="N46" i="71"/>
  <c r="M51" i="71"/>
  <c r="M47" i="71"/>
  <c r="AC97" i="101"/>
  <c r="AO97" i="101"/>
  <c r="AP69" i="101"/>
  <c r="AP70" i="101"/>
  <c r="AO72" i="101"/>
  <c r="AQ71" i="101"/>
  <c r="AP73" i="101"/>
  <c r="AO84" i="101"/>
  <c r="AO85" i="101"/>
  <c r="AO88" i="101"/>
  <c r="AO73" i="101"/>
  <c r="AP54" i="101"/>
  <c r="AO61" i="101"/>
  <c r="AP63" i="101"/>
  <c r="AP55" i="101"/>
  <c r="K63" i="101"/>
  <c r="AP7" i="101"/>
  <c r="AP8" i="101"/>
  <c r="AO13" i="101"/>
  <c r="AP19" i="101"/>
  <c r="AP23" i="101"/>
  <c r="AO29" i="101"/>
  <c r="AO17" i="101"/>
  <c r="AO21" i="101"/>
  <c r="AO22" i="101"/>
  <c r="AO25" i="101"/>
  <c r="AO26" i="101"/>
  <c r="N32" i="100"/>
  <c r="Q33" i="100"/>
  <c r="T36" i="100"/>
  <c r="Q32" i="100"/>
  <c r="N34" i="100"/>
  <c r="O36" i="100"/>
  <c r="F57" i="100"/>
  <c r="T18" i="100"/>
  <c r="U19" i="100"/>
  <c r="N54" i="100"/>
  <c r="E56" i="100"/>
  <c r="S18" i="100"/>
  <c r="T19" i="100"/>
  <c r="E57" i="100"/>
  <c r="I57" i="100"/>
  <c r="M52" i="100"/>
  <c r="M54" i="100"/>
  <c r="AP74" i="99"/>
  <c r="Y97" i="99"/>
  <c r="AP92" i="99"/>
  <c r="AP85" i="99"/>
  <c r="AP88" i="99"/>
  <c r="AQ97" i="99"/>
  <c r="AQ78" i="99"/>
  <c r="AQ80" i="99"/>
  <c r="AP83" i="99"/>
  <c r="AO74" i="99"/>
  <c r="AO72" i="99"/>
  <c r="AP69" i="99"/>
  <c r="AO79" i="99"/>
  <c r="AO80" i="99"/>
  <c r="AQ87" i="99"/>
  <c r="K97" i="99"/>
  <c r="AP76" i="99"/>
  <c r="AP77" i="99"/>
  <c r="AP80" i="99"/>
  <c r="AO83" i="99"/>
  <c r="AO92" i="99"/>
  <c r="Y63" i="99"/>
  <c r="AO33" i="99"/>
  <c r="AQ13" i="99"/>
  <c r="AQ22" i="99"/>
  <c r="AQ25" i="99"/>
  <c r="AQ29" i="99"/>
  <c r="AO8" i="99"/>
  <c r="AO10" i="99"/>
  <c r="AO21" i="99"/>
  <c r="AO22" i="99"/>
  <c r="AO29" i="99"/>
  <c r="AP17" i="99"/>
  <c r="AP18" i="99"/>
  <c r="AP22" i="99"/>
  <c r="AP24" i="99"/>
  <c r="AP29" i="99"/>
  <c r="H55" i="98"/>
  <c r="L35" i="98"/>
  <c r="P35" i="98"/>
  <c r="L52" i="98"/>
  <c r="N34" i="98"/>
  <c r="N16" i="98"/>
  <c r="E55" i="98"/>
  <c r="I55" i="98"/>
  <c r="N53" i="98"/>
  <c r="F55" i="98"/>
  <c r="J55" i="98"/>
  <c r="Q15" i="98"/>
  <c r="E56" i="98"/>
  <c r="AO97" i="97"/>
  <c r="AO70" i="97"/>
  <c r="AP69" i="97"/>
  <c r="AF62" i="97"/>
  <c r="AP63" i="97"/>
  <c r="AO43" i="97"/>
  <c r="AO44" i="97"/>
  <c r="AO45" i="97"/>
  <c r="AQ42" i="97"/>
  <c r="AP50" i="97"/>
  <c r="AQ46" i="97"/>
  <c r="AQ52" i="97"/>
  <c r="AQ59" i="97"/>
  <c r="AQ60" i="97"/>
  <c r="AQ61" i="97"/>
  <c r="AO29" i="97"/>
  <c r="AP33" i="97"/>
  <c r="AO20" i="97"/>
  <c r="AO21" i="97"/>
  <c r="AO24" i="97"/>
  <c r="AO25" i="97"/>
  <c r="AP30" i="97"/>
  <c r="L52" i="96"/>
  <c r="O35" i="96"/>
  <c r="M38" i="96"/>
  <c r="M49" i="96"/>
  <c r="O16" i="96"/>
  <c r="N14" i="96"/>
  <c r="N13" i="96"/>
  <c r="Q15" i="96"/>
  <c r="Q14" i="96"/>
  <c r="G55" i="96"/>
  <c r="H57" i="96"/>
  <c r="L57" i="96" s="1"/>
  <c r="N47" i="96"/>
  <c r="L48" i="96"/>
  <c r="AP80" i="94"/>
  <c r="AO72" i="94"/>
  <c r="AP76" i="94"/>
  <c r="AP77" i="94"/>
  <c r="AP79" i="94"/>
  <c r="AP81" i="94"/>
  <c r="AP82" i="94"/>
  <c r="AP90" i="94"/>
  <c r="AQ73" i="94"/>
  <c r="AP73" i="94"/>
  <c r="AQ75" i="94"/>
  <c r="AQ78" i="94"/>
  <c r="AQ79" i="94"/>
  <c r="AQ85" i="94"/>
  <c r="AQ86" i="94"/>
  <c r="AQ74" i="94"/>
  <c r="AO70" i="94"/>
  <c r="AO71" i="94"/>
  <c r="O96" i="94"/>
  <c r="AO74" i="94"/>
  <c r="AP43" i="94"/>
  <c r="AP49" i="94"/>
  <c r="AP51" i="94"/>
  <c r="AP52" i="94"/>
  <c r="AP53" i="94"/>
  <c r="AO58" i="94"/>
  <c r="AO59" i="94"/>
  <c r="AO60" i="94"/>
  <c r="H63" i="94"/>
  <c r="AQ55" i="94"/>
  <c r="AQ56" i="94"/>
  <c r="AQ57" i="94"/>
  <c r="AQ58" i="94"/>
  <c r="AQ60" i="94"/>
  <c r="N35" i="95"/>
  <c r="Q32" i="95"/>
  <c r="S36" i="95"/>
  <c r="N32" i="95"/>
  <c r="M16" i="95"/>
  <c r="Q16" i="95"/>
  <c r="Q15" i="95"/>
  <c r="M54" i="95"/>
  <c r="M47" i="95"/>
  <c r="M51" i="95"/>
  <c r="N54" i="95"/>
  <c r="AP16" i="36"/>
  <c r="AQ19" i="36"/>
  <c r="L46" i="71"/>
  <c r="H56" i="71"/>
  <c r="L54" i="71"/>
  <c r="N53" i="71"/>
  <c r="L52" i="71"/>
  <c r="N51" i="71"/>
  <c r="L50" i="71"/>
  <c r="N49" i="71"/>
  <c r="L48" i="71"/>
  <c r="N47" i="71"/>
  <c r="M53" i="71"/>
  <c r="M49" i="71"/>
  <c r="I57" i="71"/>
  <c r="G56" i="71"/>
  <c r="I55" i="71"/>
  <c r="F57" i="71"/>
  <c r="F55" i="71"/>
  <c r="H57" i="71"/>
  <c r="F56" i="71"/>
  <c r="H55" i="71"/>
  <c r="G57" i="71"/>
  <c r="N57" i="71" s="1"/>
  <c r="I56" i="71"/>
  <c r="G55" i="71"/>
  <c r="N55" i="71" s="1"/>
  <c r="P92" i="86"/>
  <c r="P90" i="86"/>
  <c r="P94" i="86"/>
  <c r="AM19" i="91"/>
  <c r="Y97" i="101"/>
  <c r="AF96" i="101"/>
  <c r="Z97" i="101"/>
  <c r="H97" i="101"/>
  <c r="P96" i="101"/>
  <c r="AP77" i="101"/>
  <c r="AP14" i="101"/>
  <c r="AO40" i="101"/>
  <c r="AO44" i="101"/>
  <c r="AO48" i="101"/>
  <c r="AP9" i="101"/>
  <c r="AQ69" i="101"/>
  <c r="AO52" i="101"/>
  <c r="AB63" i="101"/>
  <c r="AP89" i="101"/>
  <c r="AI96" i="101"/>
  <c r="X33" i="101"/>
  <c r="AO7" i="101"/>
  <c r="AO8" i="101"/>
  <c r="AO9" i="101"/>
  <c r="AO11" i="101"/>
  <c r="AO12" i="101"/>
  <c r="AQ19" i="101"/>
  <c r="AQ23" i="101"/>
  <c r="AP26" i="101"/>
  <c r="AO33" i="101"/>
  <c r="Z63" i="101"/>
  <c r="AQ40" i="101"/>
  <c r="AQ44" i="101"/>
  <c r="AP47" i="101"/>
  <c r="AQ48" i="101"/>
  <c r="AQ52" i="101"/>
  <c r="AQ60" i="101"/>
  <c r="AG62" i="101"/>
  <c r="AQ63" i="101"/>
  <c r="AO77" i="101"/>
  <c r="AP93" i="101"/>
  <c r="AQ94" i="101"/>
  <c r="AQ95" i="101"/>
  <c r="N96" i="101"/>
  <c r="AQ97" i="101"/>
  <c r="AB96" i="101"/>
  <c r="AB97" i="101" s="1"/>
  <c r="AP74" i="101"/>
  <c r="AP85" i="101"/>
  <c r="AQ86" i="101"/>
  <c r="AQ87" i="101"/>
  <c r="AP90" i="101"/>
  <c r="AO93" i="101"/>
  <c r="AP81" i="101"/>
  <c r="AQ74" i="101"/>
  <c r="AP78" i="101"/>
  <c r="AO81" i="101"/>
  <c r="AQ90" i="101"/>
  <c r="AP94" i="101"/>
  <c r="AM96" i="101"/>
  <c r="X96" i="101"/>
  <c r="X97" i="101" s="1"/>
  <c r="K96" i="101"/>
  <c r="K97" i="101" s="1"/>
  <c r="AO71" i="101"/>
  <c r="AQ77" i="101"/>
  <c r="AQ81" i="101"/>
  <c r="AQ85" i="101"/>
  <c r="AO87" i="101"/>
  <c r="AQ89" i="101"/>
  <c r="AQ93" i="101"/>
  <c r="L96" i="101"/>
  <c r="L97" i="101" s="1"/>
  <c r="AL96" i="101"/>
  <c r="AO96" i="101" s="1"/>
  <c r="AO75" i="101"/>
  <c r="AO83" i="101"/>
  <c r="AO91" i="101"/>
  <c r="AO74" i="101"/>
  <c r="AQ75" i="101"/>
  <c r="AP76" i="101"/>
  <c r="AO78" i="101"/>
  <c r="AP80" i="101"/>
  <c r="AO82" i="101"/>
  <c r="AQ83" i="101"/>
  <c r="AP84" i="101"/>
  <c r="AO86" i="101"/>
  <c r="AP88" i="101"/>
  <c r="AQ91" i="101"/>
  <c r="AP92" i="101"/>
  <c r="AO94" i="101"/>
  <c r="X63" i="101"/>
  <c r="AE62" i="101"/>
  <c r="AA62" i="101"/>
  <c r="AA63" i="101" s="1"/>
  <c r="AQ42" i="101"/>
  <c r="AQ43" i="101"/>
  <c r="AQ46" i="101"/>
  <c r="AQ47" i="101"/>
  <c r="AO56" i="101"/>
  <c r="AO41" i="101"/>
  <c r="AO42" i="101"/>
  <c r="AO45" i="101"/>
  <c r="AO46" i="101"/>
  <c r="AO47" i="101"/>
  <c r="AQ50" i="101"/>
  <c r="AQ51" i="101"/>
  <c r="AQ54" i="101"/>
  <c r="AQ55" i="101"/>
  <c r="AQ56" i="101"/>
  <c r="AF62" i="101"/>
  <c r="AK62" i="101"/>
  <c r="AO60" i="101"/>
  <c r="AP42" i="101"/>
  <c r="AP46" i="101"/>
  <c r="AO50" i="101"/>
  <c r="AO53" i="101"/>
  <c r="AO54" i="101"/>
  <c r="AO55" i="101"/>
  <c r="AQ58" i="101"/>
  <c r="AL62" i="101"/>
  <c r="AP49" i="101"/>
  <c r="AP53" i="101"/>
  <c r="AP43" i="101"/>
  <c r="AP51" i="101"/>
  <c r="AP41" i="101"/>
  <c r="AP45" i="101"/>
  <c r="AP61" i="101"/>
  <c r="Y33" i="101"/>
  <c r="AC33" i="101"/>
  <c r="AG32" i="101"/>
  <c r="Z33" i="101"/>
  <c r="I33" i="101"/>
  <c r="M33" i="101"/>
  <c r="AP33" i="101"/>
  <c r="H33" i="101"/>
  <c r="AP18" i="101"/>
  <c r="AI32" i="101"/>
  <c r="AE32" i="101"/>
  <c r="AP10" i="101"/>
  <c r="AP11" i="101"/>
  <c r="AO14" i="101"/>
  <c r="AP22" i="101"/>
  <c r="AQ24" i="101"/>
  <c r="AP27" i="101"/>
  <c r="AN32" i="101"/>
  <c r="AQ9" i="101"/>
  <c r="AQ10" i="101"/>
  <c r="AQ11" i="101"/>
  <c r="AQ12" i="101"/>
  <c r="AP15" i="101"/>
  <c r="AO18" i="101"/>
  <c r="AQ27" i="101"/>
  <c r="AP31" i="101"/>
  <c r="M32" i="101"/>
  <c r="AJ32" i="101"/>
  <c r="AO20" i="101"/>
  <c r="AO28" i="101"/>
  <c r="AQ14" i="101"/>
  <c r="AO16" i="101"/>
  <c r="AQ18" i="101"/>
  <c r="AQ22" i="101"/>
  <c r="AO24" i="101"/>
  <c r="AQ26" i="101"/>
  <c r="AQ30" i="101"/>
  <c r="AQ7" i="101"/>
  <c r="AQ8" i="101"/>
  <c r="AO10" i="101"/>
  <c r="AP13" i="101"/>
  <c r="AP17" i="101"/>
  <c r="AO19" i="101"/>
  <c r="AQ20" i="101"/>
  <c r="AP21" i="101"/>
  <c r="AP25" i="101"/>
  <c r="AO27" i="101"/>
  <c r="AQ28" i="101"/>
  <c r="AP29" i="101"/>
  <c r="O32" i="101"/>
  <c r="L32" i="101"/>
  <c r="L33" i="101" s="1"/>
  <c r="AC97" i="99"/>
  <c r="Z97" i="99"/>
  <c r="X97" i="99"/>
  <c r="AB97" i="99"/>
  <c r="H97" i="99"/>
  <c r="AP97" i="99"/>
  <c r="M97" i="99"/>
  <c r="AP48" i="99"/>
  <c r="AP52" i="99"/>
  <c r="AP7" i="99"/>
  <c r="AP10" i="99"/>
  <c r="AO12" i="99"/>
  <c r="AO15" i="99"/>
  <c r="AO17" i="99"/>
  <c r="AO19" i="99"/>
  <c r="AO23" i="99"/>
  <c r="AO24" i="99"/>
  <c r="AQ47" i="99"/>
  <c r="AQ49" i="99"/>
  <c r="AQ50" i="99"/>
  <c r="AO55" i="99"/>
  <c r="AO59" i="99"/>
  <c r="AO76" i="99"/>
  <c r="AQ93" i="99"/>
  <c r="AQ7" i="99"/>
  <c r="AQ8" i="99"/>
  <c r="AQ9" i="99"/>
  <c r="AQ14" i="99"/>
  <c r="AQ16" i="99"/>
  <c r="AQ19" i="99"/>
  <c r="AP26" i="99"/>
  <c r="AQ30" i="99"/>
  <c r="AP33" i="99"/>
  <c r="I63" i="99"/>
  <c r="M63" i="99"/>
  <c r="AO40" i="99"/>
  <c r="AO44" i="99"/>
  <c r="AO45" i="99"/>
  <c r="AO48" i="99"/>
  <c r="AO49" i="99"/>
  <c r="AO52" i="99"/>
  <c r="AQ55" i="99"/>
  <c r="AQ58" i="99"/>
  <c r="AQ59" i="99"/>
  <c r="AQ60" i="99"/>
  <c r="AO71" i="99"/>
  <c r="AQ77" i="99"/>
  <c r="AO87" i="99"/>
  <c r="AO88" i="99"/>
  <c r="AO91" i="99"/>
  <c r="AG96" i="99"/>
  <c r="AQ84" i="99"/>
  <c r="AQ94" i="99"/>
  <c r="AI96" i="99"/>
  <c r="AM96" i="99"/>
  <c r="AQ82" i="99"/>
  <c r="AQ69" i="99"/>
  <c r="AO75" i="99"/>
  <c r="AP79" i="99"/>
  <c r="AQ79" i="99"/>
  <c r="AQ81" i="99"/>
  <c r="AO82" i="99"/>
  <c r="AP82" i="99"/>
  <c r="AP84" i="99"/>
  <c r="AQ86" i="99"/>
  <c r="AP93" i="99"/>
  <c r="AJ96" i="99"/>
  <c r="AN96" i="99"/>
  <c r="AO70" i="99"/>
  <c r="AP71" i="99"/>
  <c r="AP75" i="99"/>
  <c r="AO78" i="99"/>
  <c r="AO81" i="99"/>
  <c r="AO86" i="99"/>
  <c r="AQ88" i="99"/>
  <c r="AP91" i="99"/>
  <c r="AO94" i="99"/>
  <c r="I96" i="99"/>
  <c r="I97" i="99" s="1"/>
  <c r="AQ70" i="99"/>
  <c r="AQ71" i="99"/>
  <c r="AQ75" i="99"/>
  <c r="AP78" i="99"/>
  <c r="AQ83" i="99"/>
  <c r="AP86" i="99"/>
  <c r="AQ91" i="99"/>
  <c r="AP94" i="99"/>
  <c r="O96" i="99"/>
  <c r="L96" i="99"/>
  <c r="L97" i="99" s="1"/>
  <c r="AO69" i="99"/>
  <c r="AO77" i="99"/>
  <c r="AO85" i="99"/>
  <c r="AO93" i="99"/>
  <c r="AF62" i="99"/>
  <c r="X63" i="99"/>
  <c r="L63" i="99"/>
  <c r="AB62" i="99"/>
  <c r="AB63" i="99" s="1"/>
  <c r="AP42" i="99"/>
  <c r="AP44" i="99"/>
  <c r="AP45" i="99"/>
  <c r="AP46" i="99"/>
  <c r="AO47" i="99"/>
  <c r="AP47" i="99"/>
  <c r="AO51" i="99"/>
  <c r="AQ57" i="99"/>
  <c r="AQ41" i="99"/>
  <c r="AQ43" i="99"/>
  <c r="AQ46" i="99"/>
  <c r="AQ51" i="99"/>
  <c r="AQ52" i="99"/>
  <c r="AO56" i="99"/>
  <c r="AO57" i="99"/>
  <c r="AI62" i="99"/>
  <c r="AP40" i="99"/>
  <c r="AO61" i="99"/>
  <c r="AO43" i="99"/>
  <c r="AP43" i="99"/>
  <c r="AQ45" i="99"/>
  <c r="AO50" i="99"/>
  <c r="AP56" i="99"/>
  <c r="AM62" i="99"/>
  <c r="AQ42" i="99"/>
  <c r="AP50" i="99"/>
  <c r="AQ53" i="99"/>
  <c r="AO58" i="99"/>
  <c r="H62" i="99"/>
  <c r="H63" i="99" s="1"/>
  <c r="AJ62" i="99"/>
  <c r="AN62" i="99"/>
  <c r="AO41" i="99"/>
  <c r="AQ44" i="99"/>
  <c r="AO53" i="99"/>
  <c r="AP58" i="99"/>
  <c r="N62" i="99"/>
  <c r="K62" i="99"/>
  <c r="K63" i="99" s="1"/>
  <c r="AQ33" i="99"/>
  <c r="Y33" i="99"/>
  <c r="AC33" i="99"/>
  <c r="AF32" i="99"/>
  <c r="I33" i="99"/>
  <c r="AO9" i="99"/>
  <c r="AP9" i="99"/>
  <c r="AO11" i="99"/>
  <c r="AO13" i="99"/>
  <c r="AP20" i="99"/>
  <c r="AP21" i="99"/>
  <c r="AO25" i="99"/>
  <c r="AB32" i="99"/>
  <c r="AB33" i="99" s="1"/>
  <c r="AA32" i="99"/>
  <c r="AA33" i="99" s="1"/>
  <c r="AQ10" i="99"/>
  <c r="AP13" i="99"/>
  <c r="AQ18" i="99"/>
  <c r="AP23" i="99"/>
  <c r="AP25" i="99"/>
  <c r="AO28" i="99"/>
  <c r="AO7" i="99"/>
  <c r="AQ11" i="99"/>
  <c r="AQ12" i="99"/>
  <c r="AO18" i="99"/>
  <c r="AQ23" i="99"/>
  <c r="AQ26" i="99"/>
  <c r="AQ27" i="99"/>
  <c r="AQ28" i="99"/>
  <c r="AQ17" i="99"/>
  <c r="N32" i="99"/>
  <c r="AK32" i="99"/>
  <c r="AP12" i="99"/>
  <c r="AQ15" i="99"/>
  <c r="AP16" i="99"/>
  <c r="AP28" i="99"/>
  <c r="AQ31" i="99"/>
  <c r="AP8" i="99"/>
  <c r="AP11" i="99"/>
  <c r="AP14" i="99"/>
  <c r="AO16" i="99"/>
  <c r="AO20" i="99"/>
  <c r="AQ21" i="99"/>
  <c r="AO27" i="99"/>
  <c r="AP27" i="99"/>
  <c r="AP30" i="99"/>
  <c r="P32" i="99"/>
  <c r="O32" i="99"/>
  <c r="X97" i="97"/>
  <c r="AB97" i="97"/>
  <c r="AA97" i="97"/>
  <c r="I97" i="97"/>
  <c r="M97" i="97"/>
  <c r="AP97" i="97"/>
  <c r="O96" i="97"/>
  <c r="AQ92" i="97"/>
  <c r="AF96" i="97"/>
  <c r="AO80" i="97"/>
  <c r="AO81" i="97"/>
  <c r="AO87" i="97"/>
  <c r="AO88" i="97"/>
  <c r="AO91" i="97"/>
  <c r="AO92" i="97"/>
  <c r="AO93" i="97"/>
  <c r="AQ22" i="97"/>
  <c r="AQ23" i="97"/>
  <c r="P32" i="97"/>
  <c r="AO78" i="97"/>
  <c r="AO84" i="97"/>
  <c r="N96" i="97"/>
  <c r="Y96" i="97"/>
  <c r="Y97" i="97" s="1"/>
  <c r="X63" i="97"/>
  <c r="AG62" i="97"/>
  <c r="AB62" i="97"/>
  <c r="AB63" i="97" s="1"/>
  <c r="AP83" i="97"/>
  <c r="AP87" i="97"/>
  <c r="AO90" i="97"/>
  <c r="AC96" i="97"/>
  <c r="AC97" i="97" s="1"/>
  <c r="AQ10" i="97"/>
  <c r="AP14" i="97"/>
  <c r="AP17" i="97"/>
  <c r="AP18" i="97"/>
  <c r="AP19" i="97"/>
  <c r="AP21" i="97"/>
  <c r="AP22" i="97"/>
  <c r="AP25" i="97"/>
  <c r="J63" i="97"/>
  <c r="AO61" i="97"/>
  <c r="AQ63" i="97"/>
  <c r="AQ70" i="97"/>
  <c r="AO75" i="97"/>
  <c r="AO76" i="97"/>
  <c r="AQ80" i="97"/>
  <c r="AQ82" i="97"/>
  <c r="AQ86" i="97"/>
  <c r="AQ88" i="97"/>
  <c r="AQ89" i="97"/>
  <c r="AQ90" i="97"/>
  <c r="AO94" i="97"/>
  <c r="AQ97" i="97"/>
  <c r="AQ69" i="97"/>
  <c r="AP70" i="97"/>
  <c r="AO71" i="97"/>
  <c r="AP76" i="97"/>
  <c r="AO77" i="97"/>
  <c r="AQ84" i="97"/>
  <c r="AO86" i="97"/>
  <c r="AM96" i="97"/>
  <c r="AP71" i="97"/>
  <c r="AQ75" i="97"/>
  <c r="AQ76" i="97"/>
  <c r="AQ81" i="97"/>
  <c r="AO82" i="97"/>
  <c r="AP82" i="97"/>
  <c r="AO83" i="97"/>
  <c r="AP88" i="97"/>
  <c r="AO89" i="97"/>
  <c r="AP91" i="97"/>
  <c r="AQ91" i="97"/>
  <c r="H96" i="97"/>
  <c r="H97" i="97" s="1"/>
  <c r="AI96" i="97"/>
  <c r="AO69" i="97"/>
  <c r="AQ71" i="97"/>
  <c r="AQ77" i="97"/>
  <c r="AP78" i="97"/>
  <c r="AP84" i="97"/>
  <c r="AO85" i="97"/>
  <c r="AQ87" i="97"/>
  <c r="AQ93" i="97"/>
  <c r="AP94" i="97"/>
  <c r="L96" i="97"/>
  <c r="L97" i="97" s="1"/>
  <c r="AA63" i="97"/>
  <c r="H63" i="97"/>
  <c r="L63" i="97"/>
  <c r="AQ50" i="97"/>
  <c r="AQ51" i="97"/>
  <c r="AP58" i="97"/>
  <c r="AP53" i="97"/>
  <c r="AP57" i="97"/>
  <c r="AO40" i="97"/>
  <c r="AP40" i="97"/>
  <c r="AP41" i="97"/>
  <c r="AO46" i="97"/>
  <c r="AO53" i="97"/>
  <c r="AQ40" i="97"/>
  <c r="AP43" i="97"/>
  <c r="AQ47" i="97"/>
  <c r="AQ48" i="97"/>
  <c r="AQ49" i="97"/>
  <c r="AO52" i="97"/>
  <c r="AO55" i="97"/>
  <c r="AL62" i="97"/>
  <c r="AQ43" i="97"/>
  <c r="AP45" i="97"/>
  <c r="AQ53" i="97"/>
  <c r="AP54" i="97"/>
  <c r="AP55" i="97"/>
  <c r="AO58" i="97"/>
  <c r="AO41" i="97"/>
  <c r="AQ45" i="97"/>
  <c r="AP46" i="97"/>
  <c r="AO49" i="97"/>
  <c r="AO50" i="97"/>
  <c r="AO51" i="97"/>
  <c r="AQ55" i="97"/>
  <c r="AP59" i="97"/>
  <c r="AP60" i="97"/>
  <c r="AP61" i="97"/>
  <c r="AQ58" i="97"/>
  <c r="AQ41" i="97"/>
  <c r="AO42" i="97"/>
  <c r="AP44" i="97"/>
  <c r="AO47" i="97"/>
  <c r="AP51" i="97"/>
  <c r="AQ54" i="97"/>
  <c r="AO56" i="97"/>
  <c r="AP56" i="97"/>
  <c r="AP49" i="97"/>
  <c r="AO60" i="97"/>
  <c r="AQ44" i="97"/>
  <c r="AP47" i="97"/>
  <c r="AO54" i="97"/>
  <c r="AQ56" i="97"/>
  <c r="N62" i="97"/>
  <c r="AI62" i="97"/>
  <c r="Y33" i="97"/>
  <c r="AC33" i="97"/>
  <c r="AO33" i="97"/>
  <c r="Z33" i="97"/>
  <c r="H33" i="97"/>
  <c r="L33" i="97"/>
  <c r="AQ33" i="97"/>
  <c r="I33" i="97"/>
  <c r="J32" i="97"/>
  <c r="J33" i="97"/>
  <c r="AQ27" i="97"/>
  <c r="AP7" i="97"/>
  <c r="AQ14" i="97"/>
  <c r="AQ15" i="97"/>
  <c r="AQ31" i="97"/>
  <c r="AQ12" i="97"/>
  <c r="AE32" i="97"/>
  <c r="AP9" i="97"/>
  <c r="AO10" i="97"/>
  <c r="AP13" i="97"/>
  <c r="AO16" i="97"/>
  <c r="AO17" i="97"/>
  <c r="AQ24" i="97"/>
  <c r="AQ26" i="97"/>
  <c r="AP27" i="97"/>
  <c r="AP29" i="97"/>
  <c r="AN32" i="97"/>
  <c r="AQ8" i="97"/>
  <c r="AP11" i="97"/>
  <c r="AQ11" i="97"/>
  <c r="AP12" i="97"/>
  <c r="AO18" i="97"/>
  <c r="AO26" i="97"/>
  <c r="M32" i="97"/>
  <c r="M33" i="97" s="1"/>
  <c r="AP15" i="97"/>
  <c r="AQ20" i="97"/>
  <c r="AP23" i="97"/>
  <c r="AP31" i="97"/>
  <c r="AJ32" i="97"/>
  <c r="AQ7" i="97"/>
  <c r="AP10" i="97"/>
  <c r="AQ13" i="97"/>
  <c r="AO14" i="97"/>
  <c r="AP16" i="97"/>
  <c r="AO19" i="97"/>
  <c r="AQ21" i="97"/>
  <c r="AO22" i="97"/>
  <c r="AP24" i="97"/>
  <c r="AO27" i="97"/>
  <c r="AQ29" i="97"/>
  <c r="AO30" i="97"/>
  <c r="Y97" i="94"/>
  <c r="X97" i="94"/>
  <c r="AB97" i="94"/>
  <c r="K97" i="94"/>
  <c r="H97" i="94"/>
  <c r="I97" i="94"/>
  <c r="M97" i="94"/>
  <c r="AO41" i="94"/>
  <c r="AO45" i="94"/>
  <c r="AQ82" i="94"/>
  <c r="AO17" i="94"/>
  <c r="AO23" i="94"/>
  <c r="AO25" i="94"/>
  <c r="AO28" i="94"/>
  <c r="P32" i="94"/>
  <c r="AQ40" i="94"/>
  <c r="AQ41" i="94"/>
  <c r="AQ42" i="94"/>
  <c r="AQ44" i="94"/>
  <c r="AQ46" i="94"/>
  <c r="AQ47" i="94"/>
  <c r="AO80" i="94"/>
  <c r="AO81" i="94"/>
  <c r="AQ89" i="94"/>
  <c r="AQ90" i="94"/>
  <c r="AQ91" i="94"/>
  <c r="AQ94" i="94"/>
  <c r="AQ95" i="94"/>
  <c r="AG96" i="94"/>
  <c r="AQ97" i="94"/>
  <c r="AP69" i="94"/>
  <c r="AP70" i="94"/>
  <c r="AO86" i="94"/>
  <c r="AO87" i="94"/>
  <c r="AC96" i="94"/>
  <c r="AC97" i="94" s="1"/>
  <c r="AP89" i="94"/>
  <c r="AQ69" i="94"/>
  <c r="AO75" i="94"/>
  <c r="AO76" i="94"/>
  <c r="AO77" i="94"/>
  <c r="AQ83" i="94"/>
  <c r="AP85" i="94"/>
  <c r="AP86" i="94"/>
  <c r="AO91" i="94"/>
  <c r="AI96" i="94"/>
  <c r="AJ96" i="94"/>
  <c r="AP71" i="94"/>
  <c r="AQ76" i="94"/>
  <c r="AO78" i="94"/>
  <c r="AQ81" i="94"/>
  <c r="AO83" i="94"/>
  <c r="AP87" i="94"/>
  <c r="AP88" i="94"/>
  <c r="AO89" i="94"/>
  <c r="AO94" i="94"/>
  <c r="AM96" i="94"/>
  <c r="AO69" i="94"/>
  <c r="AQ71" i="94"/>
  <c r="AQ77" i="94"/>
  <c r="AP78" i="94"/>
  <c r="AO79" i="94"/>
  <c r="AO85" i="94"/>
  <c r="AQ87" i="94"/>
  <c r="AP94" i="94"/>
  <c r="AO95" i="94"/>
  <c r="L96" i="94"/>
  <c r="L97" i="94" s="1"/>
  <c r="AA63" i="94"/>
  <c r="AF62" i="94"/>
  <c r="AP63" i="94"/>
  <c r="AQ63" i="94"/>
  <c r="I63" i="94"/>
  <c r="N62" i="94"/>
  <c r="J63" i="94"/>
  <c r="AB62" i="94"/>
  <c r="AB63" i="94" s="1"/>
  <c r="AQ59" i="94"/>
  <c r="AQ43" i="94"/>
  <c r="X62" i="94"/>
  <c r="X63" i="94" s="1"/>
  <c r="AO42" i="94"/>
  <c r="AO43" i="94"/>
  <c r="AO44" i="94"/>
  <c r="AP50" i="94"/>
  <c r="AQ50" i="94"/>
  <c r="AQ51" i="94"/>
  <c r="AQ52" i="94"/>
  <c r="AO57" i="94"/>
  <c r="AP57" i="94"/>
  <c r="AP58" i="94"/>
  <c r="AP59" i="94"/>
  <c r="K62" i="94"/>
  <c r="K63" i="94" s="1"/>
  <c r="AO40" i="94"/>
  <c r="AP44" i="94"/>
  <c r="AP45" i="94"/>
  <c r="AO46" i="94"/>
  <c r="AQ48" i="94"/>
  <c r="AO51" i="94"/>
  <c r="AQ54" i="94"/>
  <c r="AP55" i="94"/>
  <c r="AO56" i="94"/>
  <c r="AP60" i="94"/>
  <c r="AP61" i="94"/>
  <c r="AL62" i="94"/>
  <c r="AO13" i="94"/>
  <c r="AO15" i="94"/>
  <c r="AP12" i="94"/>
  <c r="AP26" i="94"/>
  <c r="AO29" i="94"/>
  <c r="AQ25" i="94"/>
  <c r="AQ27" i="94"/>
  <c r="AQ8" i="94"/>
  <c r="AQ11" i="94"/>
  <c r="AQ13" i="94"/>
  <c r="AQ16" i="94"/>
  <c r="AO19" i="94"/>
  <c r="AP20" i="94"/>
  <c r="AP25" i="94"/>
  <c r="AO7" i="94"/>
  <c r="AQ20" i="94"/>
  <c r="AP7" i="94"/>
  <c r="AQ29" i="94"/>
  <c r="AP12" i="36"/>
  <c r="AP7" i="36"/>
  <c r="AP29" i="36"/>
  <c r="AO26" i="36"/>
  <c r="AP20" i="36"/>
  <c r="AO78" i="36"/>
  <c r="AO94" i="36"/>
  <c r="AP95" i="36"/>
  <c r="AP94" i="36"/>
  <c r="AQ94" i="36"/>
  <c r="AQ95" i="36"/>
  <c r="AO95" i="36"/>
  <c r="AE62" i="36"/>
  <c r="X62" i="36"/>
  <c r="X63" i="36" s="1"/>
  <c r="AP53" i="36"/>
  <c r="AO54" i="36"/>
  <c r="AP55" i="36"/>
  <c r="AP56" i="36"/>
  <c r="AP57" i="36"/>
  <c r="AP58" i="36"/>
  <c r="P37" i="100"/>
  <c r="M47" i="100"/>
  <c r="N47" i="100"/>
  <c r="M49" i="100"/>
  <c r="N52" i="100"/>
  <c r="M57" i="100"/>
  <c r="M46" i="100"/>
  <c r="M48" i="100"/>
  <c r="N49" i="100"/>
  <c r="L50" i="100"/>
  <c r="M53" i="100"/>
  <c r="H55" i="100"/>
  <c r="Q34" i="100"/>
  <c r="U38" i="100"/>
  <c r="N46" i="100"/>
  <c r="L47" i="100"/>
  <c r="L52" i="100"/>
  <c r="N53" i="100"/>
  <c r="L54" i="100"/>
  <c r="E55" i="100"/>
  <c r="I55" i="100"/>
  <c r="F56" i="100"/>
  <c r="J56" i="100"/>
  <c r="U17" i="100"/>
  <c r="N17" i="100"/>
  <c r="S19" i="100"/>
  <c r="J55" i="100"/>
  <c r="G56" i="100"/>
  <c r="G57" i="100"/>
  <c r="G55" i="100"/>
  <c r="H57" i="100"/>
  <c r="L46" i="100"/>
  <c r="N48" i="100"/>
  <c r="M50" i="100"/>
  <c r="N51" i="100"/>
  <c r="L53" i="100"/>
  <c r="J57" i="100"/>
  <c r="N57" i="100" s="1"/>
  <c r="N32" i="98"/>
  <c r="Q33" i="98"/>
  <c r="Q32" i="98"/>
  <c r="M46" i="98"/>
  <c r="M48" i="98"/>
  <c r="M47" i="98"/>
  <c r="M51" i="98"/>
  <c r="Q34" i="98"/>
  <c r="M37" i="98"/>
  <c r="N46" i="98"/>
  <c r="N50" i="98"/>
  <c r="P36" i="98"/>
  <c r="T37" i="98"/>
  <c r="P37" i="98"/>
  <c r="L47" i="98"/>
  <c r="L54" i="98"/>
  <c r="F57" i="98"/>
  <c r="J57" i="98"/>
  <c r="L36" i="98"/>
  <c r="Q37" i="98"/>
  <c r="L51" i="98"/>
  <c r="M52" i="98"/>
  <c r="N33" i="98"/>
  <c r="S36" i="98"/>
  <c r="O36" i="98"/>
  <c r="L37" i="98"/>
  <c r="Q38" i="98"/>
  <c r="N47" i="98"/>
  <c r="M49" i="98"/>
  <c r="N52" i="98"/>
  <c r="O17" i="98"/>
  <c r="O18" i="98"/>
  <c r="G57" i="98"/>
  <c r="S17" i="98"/>
  <c r="M19" i="98"/>
  <c r="G55" i="98"/>
  <c r="H57" i="98"/>
  <c r="T19" i="98"/>
  <c r="P19" i="98"/>
  <c r="E57" i="98"/>
  <c r="I57" i="98"/>
  <c r="M57" i="98" s="1"/>
  <c r="L46" i="98"/>
  <c r="N48" i="98"/>
  <c r="M50" i="98"/>
  <c r="N51" i="98"/>
  <c r="L53" i="98"/>
  <c r="S36" i="96"/>
  <c r="T37" i="96"/>
  <c r="M46" i="96"/>
  <c r="M51" i="96"/>
  <c r="N51" i="96"/>
  <c r="M53" i="96"/>
  <c r="U38" i="96"/>
  <c r="N46" i="96"/>
  <c r="N48" i="96"/>
  <c r="M50" i="96"/>
  <c r="M52" i="96"/>
  <c r="N53" i="96"/>
  <c r="M47" i="96"/>
  <c r="N50" i="96"/>
  <c r="L51" i="96"/>
  <c r="E55" i="96"/>
  <c r="I55" i="96"/>
  <c r="F56" i="96"/>
  <c r="J56" i="96"/>
  <c r="L54" i="96"/>
  <c r="H55" i="96"/>
  <c r="J57" i="96"/>
  <c r="S17" i="96"/>
  <c r="U19" i="96"/>
  <c r="E56" i="96"/>
  <c r="L46" i="96"/>
  <c r="S18" i="96"/>
  <c r="T19" i="96"/>
  <c r="F55" i="96"/>
  <c r="J55" i="96"/>
  <c r="G57" i="96"/>
  <c r="L47" i="96"/>
  <c r="M48" i="96"/>
  <c r="N49" i="96"/>
  <c r="L50" i="96"/>
  <c r="N52" i="96"/>
  <c r="M54" i="96"/>
  <c r="F57" i="96"/>
  <c r="M53" i="95"/>
  <c r="S19" i="95"/>
  <c r="E56" i="95"/>
  <c r="L48" i="95"/>
  <c r="T19" i="95"/>
  <c r="E57" i="95"/>
  <c r="I57" i="95"/>
  <c r="N50" i="95"/>
  <c r="AK96" i="101"/>
  <c r="Z96" i="101"/>
  <c r="AQ13" i="101"/>
  <c r="AP16" i="101"/>
  <c r="AQ21" i="101"/>
  <c r="AP24" i="101"/>
  <c r="AQ29" i="101"/>
  <c r="AK32" i="101"/>
  <c r="J32" i="101"/>
  <c r="J33" i="101" s="1"/>
  <c r="P32" i="101"/>
  <c r="AL32" i="101"/>
  <c r="AA32" i="101"/>
  <c r="AA33" i="101" s="1"/>
  <c r="AQ33" i="101"/>
  <c r="AQ41" i="101"/>
  <c r="AP44" i="101"/>
  <c r="AQ49" i="101"/>
  <c r="AP52" i="101"/>
  <c r="AP60" i="101"/>
  <c r="AI62" i="101"/>
  <c r="H62" i="101"/>
  <c r="H63" i="101" s="1"/>
  <c r="AM62" i="101"/>
  <c r="L62" i="101"/>
  <c r="L63" i="101" s="1"/>
  <c r="N62" i="101"/>
  <c r="AQ76" i="101"/>
  <c r="AP79" i="101"/>
  <c r="AQ84" i="101"/>
  <c r="AP87" i="101"/>
  <c r="AQ92" i="101"/>
  <c r="AP95" i="101"/>
  <c r="AA96" i="101"/>
  <c r="AA97" i="101" s="1"/>
  <c r="AE96" i="101"/>
  <c r="AP97" i="101"/>
  <c r="AN62" i="101"/>
  <c r="AC62" i="101"/>
  <c r="AC63" i="101" s="1"/>
  <c r="AJ96" i="101"/>
  <c r="AP96" i="101" s="1"/>
  <c r="I96" i="101"/>
  <c r="I97" i="101" s="1"/>
  <c r="O96" i="101"/>
  <c r="AG96" i="101"/>
  <c r="AP12" i="101"/>
  <c r="AO15" i="101"/>
  <c r="AO23" i="101"/>
  <c r="AO31" i="101"/>
  <c r="K32" i="101"/>
  <c r="K33" i="101" s="1"/>
  <c r="N32" i="101"/>
  <c r="AB32" i="101"/>
  <c r="AB33" i="101" s="1"/>
  <c r="AF32" i="101"/>
  <c r="AM32" i="101"/>
  <c r="AO43" i="101"/>
  <c r="AO51" i="101"/>
  <c r="M62" i="101"/>
  <c r="M63" i="101" s="1"/>
  <c r="P62" i="101"/>
  <c r="O62" i="101"/>
  <c r="AO63" i="101"/>
  <c r="AP71" i="101"/>
  <c r="AJ62" i="101"/>
  <c r="Y62" i="101"/>
  <c r="Y63" i="101" s="1"/>
  <c r="AN96" i="101"/>
  <c r="M96" i="101"/>
  <c r="M97" i="101" s="1"/>
  <c r="AQ17" i="101"/>
  <c r="AP20" i="101"/>
  <c r="AQ25" i="101"/>
  <c r="AP28" i="101"/>
  <c r="AP40" i="101"/>
  <c r="AQ45" i="101"/>
  <c r="AP48" i="101"/>
  <c r="AQ53" i="101"/>
  <c r="AP56" i="101"/>
  <c r="AQ61" i="101"/>
  <c r="AO70" i="101"/>
  <c r="AP75" i="101"/>
  <c r="AQ80" i="101"/>
  <c r="AP83" i="101"/>
  <c r="AQ88" i="101"/>
  <c r="AP91" i="101"/>
  <c r="T17" i="100"/>
  <c r="U18" i="100"/>
  <c r="L36" i="100"/>
  <c r="P36" i="100"/>
  <c r="U36" i="100"/>
  <c r="M37" i="100"/>
  <c r="Q37" i="100"/>
  <c r="N38" i="100"/>
  <c r="S38" i="100"/>
  <c r="H56" i="100"/>
  <c r="L56" i="100" s="1"/>
  <c r="L17" i="100"/>
  <c r="M18" i="100"/>
  <c r="N19" i="100"/>
  <c r="M36" i="100"/>
  <c r="Q36" i="100"/>
  <c r="N37" i="100"/>
  <c r="S37" i="100"/>
  <c r="O38" i="100"/>
  <c r="T38" i="100"/>
  <c r="F55" i="100"/>
  <c r="I56" i="100"/>
  <c r="U37" i="100"/>
  <c r="N36" i="100"/>
  <c r="L38" i="100"/>
  <c r="P38" i="100"/>
  <c r="Z32" i="99"/>
  <c r="Z33" i="99" s="1"/>
  <c r="AL32" i="99"/>
  <c r="AP15" i="99"/>
  <c r="AQ20" i="99"/>
  <c r="AO26" i="99"/>
  <c r="AP31" i="99"/>
  <c r="AI32" i="99"/>
  <c r="AM32" i="99"/>
  <c r="AG32" i="99"/>
  <c r="AN32" i="99"/>
  <c r="AO42" i="99"/>
  <c r="AO46" i="99"/>
  <c r="AQ61" i="99"/>
  <c r="O62" i="99"/>
  <c r="AK62" i="99"/>
  <c r="Z62" i="99"/>
  <c r="Z63" i="99" s="1"/>
  <c r="AG62" i="99"/>
  <c r="AO63" i="99"/>
  <c r="AQ76" i="99"/>
  <c r="AP87" i="99"/>
  <c r="AQ92" i="99"/>
  <c r="AO14" i="99"/>
  <c r="AP19" i="99"/>
  <c r="AQ24" i="99"/>
  <c r="AO30" i="99"/>
  <c r="M32" i="99"/>
  <c r="M33" i="99" s="1"/>
  <c r="AJ32" i="99"/>
  <c r="AQ40" i="99"/>
  <c r="AQ48" i="99"/>
  <c r="AP51" i="99"/>
  <c r="AQ56" i="99"/>
  <c r="AP59" i="99"/>
  <c r="P62" i="99"/>
  <c r="AA62" i="99"/>
  <c r="AA63" i="99" s="1"/>
  <c r="AE62" i="99"/>
  <c r="AP63" i="99"/>
  <c r="AP70" i="99"/>
  <c r="AK96" i="99"/>
  <c r="J96" i="99"/>
  <c r="J97" i="99" s="1"/>
  <c r="P96" i="99"/>
  <c r="AL96" i="99"/>
  <c r="AO96" i="99" s="1"/>
  <c r="AA96" i="99"/>
  <c r="AA97" i="99" s="1"/>
  <c r="AE96" i="99"/>
  <c r="N96" i="99"/>
  <c r="AF96" i="99"/>
  <c r="T18" i="98"/>
  <c r="H56" i="98"/>
  <c r="U19" i="98"/>
  <c r="T36" i="98"/>
  <c r="U37" i="98"/>
  <c r="G56" i="98"/>
  <c r="T17" i="98"/>
  <c r="U18" i="98"/>
  <c r="U36" i="98"/>
  <c r="S38" i="98"/>
  <c r="L17" i="98"/>
  <c r="U17" i="98"/>
  <c r="S19" i="98"/>
  <c r="M36" i="98"/>
  <c r="Q36" i="98"/>
  <c r="S37" i="98"/>
  <c r="O38" i="98"/>
  <c r="T38" i="98"/>
  <c r="I56" i="98"/>
  <c r="M56" i="98" s="1"/>
  <c r="N36" i="98"/>
  <c r="L38" i="98"/>
  <c r="P38" i="98"/>
  <c r="AM32" i="97"/>
  <c r="AB32" i="97"/>
  <c r="AB33" i="97" s="1"/>
  <c r="AF32" i="97"/>
  <c r="AK96" i="97"/>
  <c r="J96" i="97"/>
  <c r="J97" i="97" s="1"/>
  <c r="M62" i="97"/>
  <c r="M63" i="97" s="1"/>
  <c r="P62" i="97"/>
  <c r="AJ62" i="97"/>
  <c r="AN62" i="97"/>
  <c r="K32" i="97"/>
  <c r="K33" i="97" s="1"/>
  <c r="N32" i="97"/>
  <c r="AK62" i="97"/>
  <c r="Z62" i="97"/>
  <c r="Z63" i="97" s="1"/>
  <c r="P96" i="97"/>
  <c r="AL96" i="97"/>
  <c r="AA96" i="97"/>
  <c r="AE96" i="97"/>
  <c r="AI32" i="97"/>
  <c r="X32" i="97"/>
  <c r="X33" i="97" s="1"/>
  <c r="AO15" i="97"/>
  <c r="AQ17" i="97"/>
  <c r="AP20" i="97"/>
  <c r="AO23" i="97"/>
  <c r="AQ25" i="97"/>
  <c r="AO31" i="97"/>
  <c r="AL32" i="97"/>
  <c r="AP52" i="97"/>
  <c r="AQ57" i="97"/>
  <c r="AO59" i="97"/>
  <c r="O62" i="97"/>
  <c r="AO63" i="97"/>
  <c r="AP75" i="97"/>
  <c r="AK32" i="97"/>
  <c r="Y62" i="97"/>
  <c r="Y63" i="97" s="1"/>
  <c r="AC62" i="97"/>
  <c r="AC63" i="97" s="1"/>
  <c r="AM62" i="97"/>
  <c r="AJ96" i="97"/>
  <c r="AN96" i="97"/>
  <c r="O32" i="97"/>
  <c r="AG32" i="97"/>
  <c r="AE62" i="97"/>
  <c r="T36" i="96"/>
  <c r="T17" i="96"/>
  <c r="U18" i="96"/>
  <c r="L36" i="96"/>
  <c r="P36" i="96"/>
  <c r="U36" i="96"/>
  <c r="M37" i="96"/>
  <c r="Q37" i="96"/>
  <c r="N38" i="96"/>
  <c r="H56" i="96"/>
  <c r="T18" i="96"/>
  <c r="U37" i="96"/>
  <c r="G56" i="96"/>
  <c r="L17" i="96"/>
  <c r="U17" i="96"/>
  <c r="N19" i="96"/>
  <c r="M36" i="96"/>
  <c r="Q36" i="96"/>
  <c r="S37" i="96"/>
  <c r="O38" i="96"/>
  <c r="I56" i="96"/>
  <c r="N36" i="96"/>
  <c r="L38" i="96"/>
  <c r="P38" i="96"/>
  <c r="Q34" i="95"/>
  <c r="U38" i="95"/>
  <c r="N46" i="95"/>
  <c r="L52" i="95"/>
  <c r="L37" i="95"/>
  <c r="N34" i="95"/>
  <c r="O36" i="95"/>
  <c r="P37" i="95"/>
  <c r="Q38" i="95"/>
  <c r="N47" i="95"/>
  <c r="N52" i="95"/>
  <c r="U17" i="95"/>
  <c r="S18" i="95"/>
  <c r="E55" i="95"/>
  <c r="I55" i="95"/>
  <c r="F56" i="95"/>
  <c r="J56" i="95"/>
  <c r="M49" i="95"/>
  <c r="L51" i="95"/>
  <c r="M52" i="95"/>
  <c r="N53" i="95"/>
  <c r="L54" i="95"/>
  <c r="H55" i="95"/>
  <c r="O19" i="95"/>
  <c r="F55" i="95"/>
  <c r="J55" i="95"/>
  <c r="G57" i="95"/>
  <c r="L47" i="95"/>
  <c r="M48" i="95"/>
  <c r="N49" i="95"/>
  <c r="L50" i="95"/>
  <c r="F57" i="95"/>
  <c r="Q13" i="95"/>
  <c r="Q14" i="95"/>
  <c r="G55" i="95"/>
  <c r="H57" i="95"/>
  <c r="L46" i="95"/>
  <c r="N48" i="95"/>
  <c r="M50" i="95"/>
  <c r="N51" i="95"/>
  <c r="L53" i="95"/>
  <c r="J57" i="95"/>
  <c r="T17" i="95"/>
  <c r="L18" i="95"/>
  <c r="U18" i="95"/>
  <c r="M19" i="95"/>
  <c r="L36" i="95"/>
  <c r="P36" i="95"/>
  <c r="U36" i="95"/>
  <c r="M37" i="95"/>
  <c r="Q37" i="95"/>
  <c r="N38" i="95"/>
  <c r="S38" i="95"/>
  <c r="H56" i="95"/>
  <c r="S17" i="95"/>
  <c r="T18" i="95"/>
  <c r="U19" i="95"/>
  <c r="T36" i="95"/>
  <c r="U37" i="95"/>
  <c r="G56" i="95"/>
  <c r="M36" i="95"/>
  <c r="Q36" i="95"/>
  <c r="S37" i="95"/>
  <c r="O38" i="95"/>
  <c r="T38" i="95"/>
  <c r="I56" i="95"/>
  <c r="N36" i="95"/>
  <c r="L38" i="95"/>
  <c r="P38" i="95"/>
  <c r="AQ33" i="94"/>
  <c r="AQ15" i="94"/>
  <c r="AQ17" i="94"/>
  <c r="Y33" i="94"/>
  <c r="AC33" i="94"/>
  <c r="AO8" i="94"/>
  <c r="AP10" i="94"/>
  <c r="AP11" i="94"/>
  <c r="AO16" i="94"/>
  <c r="AQ19" i="94"/>
  <c r="AQ21" i="94"/>
  <c r="AQ23" i="94"/>
  <c r="AQ24" i="94"/>
  <c r="AO27" i="94"/>
  <c r="AO31" i="94"/>
  <c r="AJ32" i="94"/>
  <c r="X33" i="94"/>
  <c r="AP22" i="94"/>
  <c r="AQ31" i="94"/>
  <c r="AQ7" i="94"/>
  <c r="AQ9" i="94"/>
  <c r="AQ10" i="94"/>
  <c r="AP15" i="94"/>
  <c r="AP16" i="94"/>
  <c r="AP31" i="94"/>
  <c r="AO33" i="94"/>
  <c r="AP33" i="94"/>
  <c r="AP14" i="94"/>
  <c r="AQ14" i="94"/>
  <c r="AP18" i="94"/>
  <c r="AQ18" i="94"/>
  <c r="AO21" i="94"/>
  <c r="AP21" i="94"/>
  <c r="AO22" i="94"/>
  <c r="AO26" i="94"/>
  <c r="AP30" i="94"/>
  <c r="AQ30" i="94"/>
  <c r="AI32" i="94"/>
  <c r="M32" i="94"/>
  <c r="J33" i="94"/>
  <c r="AP8" i="94"/>
  <c r="AO9" i="94"/>
  <c r="AO10" i="94"/>
  <c r="AP17" i="94"/>
  <c r="AP23" i="94"/>
  <c r="AO24" i="94"/>
  <c r="AP27" i="94"/>
  <c r="N32" i="94"/>
  <c r="K32" i="94"/>
  <c r="K33" i="94" s="1"/>
  <c r="AL32" i="94"/>
  <c r="AO32" i="94" s="1"/>
  <c r="M33" i="94"/>
  <c r="H33" i="94"/>
  <c r="L33" i="94"/>
  <c r="AO11" i="94"/>
  <c r="AQ12" i="94"/>
  <c r="AP13" i="94"/>
  <c r="AO14" i="94"/>
  <c r="AO18" i="94"/>
  <c r="AO20" i="94"/>
  <c r="AQ22" i="94"/>
  <c r="AQ26" i="94"/>
  <c r="AQ28" i="94"/>
  <c r="AP29" i="94"/>
  <c r="AO30" i="94"/>
  <c r="AK32" i="94"/>
  <c r="AO12" i="94"/>
  <c r="I32" i="94"/>
  <c r="I33" i="94" s="1"/>
  <c r="O32" i="94"/>
  <c r="AE32" i="94"/>
  <c r="AN32" i="94"/>
  <c r="AP48" i="94"/>
  <c r="AQ53" i="94"/>
  <c r="AO55" i="94"/>
  <c r="O62" i="94"/>
  <c r="AP83" i="94"/>
  <c r="AQ88" i="94"/>
  <c r="AO90" i="94"/>
  <c r="AK96" i="94"/>
  <c r="AK62" i="94"/>
  <c r="Z62" i="94"/>
  <c r="Z63" i="94" s="1"/>
  <c r="AM32" i="94"/>
  <c r="AF32" i="94"/>
  <c r="Z32" i="94"/>
  <c r="Z33" i="94" s="1"/>
  <c r="AG32" i="94"/>
  <c r="AQ49" i="94"/>
  <c r="M62" i="94"/>
  <c r="M63" i="94" s="1"/>
  <c r="P62" i="94"/>
  <c r="AO63" i="94"/>
  <c r="P96" i="94"/>
  <c r="AL96" i="94"/>
  <c r="AA96" i="94"/>
  <c r="AA97" i="94" s="1"/>
  <c r="AE96" i="94"/>
  <c r="AP97" i="94"/>
  <c r="AP9" i="94"/>
  <c r="AB32" i="94"/>
  <c r="AB33" i="94" s="1"/>
  <c r="AP40" i="94"/>
  <c r="AQ45" i="94"/>
  <c r="AO47" i="94"/>
  <c r="AP56" i="94"/>
  <c r="AQ61" i="94"/>
  <c r="AJ62" i="94"/>
  <c r="AN62" i="94"/>
  <c r="AG62" i="94"/>
  <c r="AP75" i="94"/>
  <c r="AQ80" i="94"/>
  <c r="AO82" i="94"/>
  <c r="AP91" i="94"/>
  <c r="Y62" i="94"/>
  <c r="Y63" i="94" s="1"/>
  <c r="AC62" i="94"/>
  <c r="AC63" i="94" s="1"/>
  <c r="AI62" i="94"/>
  <c r="AM62" i="94"/>
  <c r="Z96" i="94"/>
  <c r="Z97" i="94" s="1"/>
  <c r="AN96" i="94"/>
  <c r="N96" i="94"/>
  <c r="AF96" i="94"/>
  <c r="AQ76" i="36"/>
  <c r="AQ88" i="36"/>
  <c r="AP75" i="36"/>
  <c r="AP76" i="36"/>
  <c r="AP85" i="36"/>
  <c r="AP86" i="36"/>
  <c r="AP87" i="36"/>
  <c r="AP88" i="36"/>
  <c r="AO81" i="36"/>
  <c r="AO82" i="36"/>
  <c r="AO83" i="36"/>
  <c r="AO93" i="36"/>
  <c r="AQ14" i="36"/>
  <c r="AQ12" i="36"/>
  <c r="AO7" i="36"/>
  <c r="AP27" i="36"/>
  <c r="AQ40" i="36"/>
  <c r="AQ45" i="36"/>
  <c r="AO19" i="36"/>
  <c r="AP79" i="36"/>
  <c r="AQ79" i="36"/>
  <c r="AQ80" i="36"/>
  <c r="AP83" i="36"/>
  <c r="AQ91" i="36"/>
  <c r="AP19" i="36"/>
  <c r="AO12" i="36"/>
  <c r="AP10" i="36"/>
  <c r="AO33" i="36"/>
  <c r="AP24" i="36"/>
  <c r="AO23" i="36"/>
  <c r="AO21" i="36"/>
  <c r="AQ71" i="36"/>
  <c r="AQ74" i="36"/>
  <c r="AO84" i="36"/>
  <c r="AO86" i="36"/>
  <c r="AO90" i="36"/>
  <c r="P96" i="36"/>
  <c r="AP93" i="36"/>
  <c r="AQ18" i="36"/>
  <c r="AP15" i="36"/>
  <c r="AP11" i="36"/>
  <c r="AQ10" i="36"/>
  <c r="AO9" i="36"/>
  <c r="AP31" i="36"/>
  <c r="AO24" i="36"/>
  <c r="AP21" i="36"/>
  <c r="I97" i="36"/>
  <c r="M97" i="36"/>
  <c r="X97" i="36"/>
  <c r="AB97" i="36"/>
  <c r="AO69" i="36"/>
  <c r="AO70" i="36"/>
  <c r="AO74" i="36"/>
  <c r="AO52" i="36"/>
  <c r="AP40" i="36"/>
  <c r="AP45" i="36"/>
  <c r="AQ46" i="36"/>
  <c r="AQ47" i="36"/>
  <c r="AQ48" i="36"/>
  <c r="AQ51" i="36"/>
  <c r="AP14" i="36"/>
  <c r="AQ8" i="36"/>
  <c r="AP28" i="36"/>
  <c r="AO27" i="36"/>
  <c r="AQ26" i="36"/>
  <c r="AO25" i="36"/>
  <c r="AQ24" i="36"/>
  <c r="AO20" i="36"/>
  <c r="AP41" i="36"/>
  <c r="AO56" i="36"/>
  <c r="AO57" i="36"/>
  <c r="AO58" i="36"/>
  <c r="AO61" i="36"/>
  <c r="AL62" i="36"/>
  <c r="AQ63" i="36"/>
  <c r="AP69" i="36"/>
  <c r="AO76" i="36"/>
  <c r="AO77" i="36"/>
  <c r="AQ82" i="36"/>
  <c r="AQ84" i="36"/>
  <c r="AQ85" i="36"/>
  <c r="AQ86" i="36"/>
  <c r="AQ87" i="36"/>
  <c r="AP89" i="36"/>
  <c r="AQ89" i="36"/>
  <c r="AP91" i="36"/>
  <c r="AP92" i="36"/>
  <c r="AF96" i="36"/>
  <c r="AO97" i="36"/>
  <c r="AM32" i="36"/>
  <c r="AP17" i="36"/>
  <c r="K97" i="36"/>
  <c r="Z97" i="36"/>
  <c r="AQ7" i="36"/>
  <c r="AO29" i="36"/>
  <c r="AQ25" i="36"/>
  <c r="AQ23" i="36"/>
  <c r="AP22" i="36"/>
  <c r="AO22" i="36"/>
  <c r="AO40" i="36"/>
  <c r="AO41" i="36"/>
  <c r="AO44" i="36"/>
  <c r="AO45" i="36"/>
  <c r="AQ53" i="36"/>
  <c r="AQ70" i="36"/>
  <c r="AQ75" i="36"/>
  <c r="AP80" i="36"/>
  <c r="AP81" i="36"/>
  <c r="AP82" i="36"/>
  <c r="AO87" i="36"/>
  <c r="AQ92" i="36"/>
  <c r="AP97" i="36"/>
  <c r="AQ50" i="36"/>
  <c r="AP42" i="36"/>
  <c r="AP43" i="36"/>
  <c r="AO48" i="36"/>
  <c r="AO49" i="36"/>
  <c r="AO50" i="36"/>
  <c r="AQ55" i="36"/>
  <c r="AP60" i="36"/>
  <c r="AP61" i="36"/>
  <c r="O62" i="36"/>
  <c r="H63" i="36"/>
  <c r="L63" i="36"/>
  <c r="AQ41" i="36"/>
  <c r="AQ42" i="36"/>
  <c r="AQ43" i="36"/>
  <c r="AP47" i="36"/>
  <c r="AP49" i="36"/>
  <c r="AQ59" i="36"/>
  <c r="AQ60" i="36"/>
  <c r="AQ61" i="36"/>
  <c r="AJ32" i="36"/>
  <c r="AA63" i="36"/>
  <c r="AJ62" i="36"/>
  <c r="AQ13" i="36"/>
  <c r="AO11" i="36"/>
  <c r="AP9" i="36"/>
  <c r="AQ30" i="36"/>
  <c r="AO28" i="36"/>
  <c r="AQ20" i="36"/>
  <c r="AO43" i="36"/>
  <c r="AQ52" i="36"/>
  <c r="AK62" i="36"/>
  <c r="Y97" i="36"/>
  <c r="AO92" i="36"/>
  <c r="AO18" i="36"/>
  <c r="AQ17" i="36"/>
  <c r="AO15" i="36"/>
  <c r="AP13" i="36"/>
  <c r="AO13" i="36"/>
  <c r="AQ11" i="36"/>
  <c r="AP33" i="36"/>
  <c r="AP30" i="36"/>
  <c r="AO30" i="36"/>
  <c r="AQ28" i="36"/>
  <c r="AP23" i="36"/>
  <c r="AQ21" i="36"/>
  <c r="AP44" i="36"/>
  <c r="AQ44" i="36"/>
  <c r="AO46" i="36"/>
  <c r="AQ49" i="36"/>
  <c r="AP50" i="36"/>
  <c r="AO51" i="36"/>
  <c r="AP54" i="36"/>
  <c r="AQ56" i="36"/>
  <c r="AQ57" i="36"/>
  <c r="AO59" i="36"/>
  <c r="N62" i="36"/>
  <c r="K63" i="36"/>
  <c r="AO63" i="36"/>
  <c r="AQ69" i="36"/>
  <c r="AP70" i="36"/>
  <c r="AO71" i="36"/>
  <c r="AP77" i="36"/>
  <c r="AP78" i="36"/>
  <c r="AO79" i="36"/>
  <c r="AQ81" i="36"/>
  <c r="AO88" i="36"/>
  <c r="AO89" i="36"/>
  <c r="N96" i="36"/>
  <c r="O96" i="36"/>
  <c r="AI96" i="36"/>
  <c r="AN32" i="36"/>
  <c r="J63" i="36"/>
  <c r="AN62" i="36"/>
  <c r="AP18" i="36"/>
  <c r="AQ16" i="36"/>
  <c r="AO14" i="36"/>
  <c r="AQ33" i="36"/>
  <c r="AO31" i="36"/>
  <c r="AP26" i="36"/>
  <c r="M63" i="36"/>
  <c r="AP48" i="36"/>
  <c r="AC97" i="36"/>
  <c r="AQ90" i="36"/>
  <c r="AL96" i="36"/>
  <c r="AO17" i="36"/>
  <c r="AQ15" i="36"/>
  <c r="AP8" i="36"/>
  <c r="AP25" i="36"/>
  <c r="AQ22" i="36"/>
  <c r="AO42" i="36"/>
  <c r="AP46" i="36"/>
  <c r="AO47" i="36"/>
  <c r="AP51" i="36"/>
  <c r="AP52" i="36"/>
  <c r="AO53" i="36"/>
  <c r="AQ54" i="36"/>
  <c r="AO55" i="36"/>
  <c r="AQ58" i="36"/>
  <c r="AP59" i="36"/>
  <c r="AO60" i="36"/>
  <c r="AF62" i="36"/>
  <c r="AB63" i="36"/>
  <c r="AP63" i="36"/>
  <c r="H97" i="36"/>
  <c r="L97" i="36"/>
  <c r="AP71" i="36"/>
  <c r="AP74" i="36"/>
  <c r="AO75" i="36"/>
  <c r="AQ77" i="36"/>
  <c r="AQ78" i="36"/>
  <c r="AO80" i="36"/>
  <c r="AQ83" i="36"/>
  <c r="AP84" i="36"/>
  <c r="AO85" i="36"/>
  <c r="AP90" i="36"/>
  <c r="AO91" i="36"/>
  <c r="AQ93" i="36"/>
  <c r="AG96" i="36"/>
  <c r="AM96" i="36"/>
  <c r="AQ97" i="36"/>
  <c r="AE96" i="36"/>
  <c r="AJ96" i="36"/>
  <c r="AN96" i="36"/>
  <c r="J97" i="36"/>
  <c r="AA97" i="36"/>
  <c r="AK96" i="36"/>
  <c r="P62" i="36"/>
  <c r="Y63" i="36"/>
  <c r="AC63" i="36"/>
  <c r="AI62" i="36"/>
  <c r="AM62" i="36"/>
  <c r="AG62" i="36"/>
  <c r="I63" i="36"/>
  <c r="Z63" i="36"/>
  <c r="O32" i="36"/>
  <c r="AF32" i="36"/>
  <c r="I33" i="36"/>
  <c r="M33" i="36"/>
  <c r="Y33" i="36"/>
  <c r="AA33" i="36"/>
  <c r="Z33" i="36"/>
  <c r="AG32" i="36"/>
  <c r="X33" i="36"/>
  <c r="AE32" i="36"/>
  <c r="L32" i="36"/>
  <c r="L33" i="36" s="1"/>
  <c r="AC32" i="36"/>
  <c r="AC33" i="36" s="1"/>
  <c r="AB32" i="36"/>
  <c r="AB33" i="36" s="1"/>
  <c r="U18" i="71"/>
  <c r="U17" i="71"/>
  <c r="Q18" i="71"/>
  <c r="N16" i="71"/>
  <c r="M16" i="71"/>
  <c r="Q32" i="71"/>
  <c r="N34" i="71"/>
  <c r="U38" i="71"/>
  <c r="N32" i="71"/>
  <c r="T36" i="71"/>
  <c r="U19" i="71"/>
  <c r="L16" i="71"/>
  <c r="Q33" i="71"/>
  <c r="Q34" i="71"/>
  <c r="Q38" i="71"/>
  <c r="U36" i="71"/>
  <c r="T37" i="71"/>
  <c r="N33" i="71"/>
  <c r="S36" i="71"/>
  <c r="U37" i="71"/>
  <c r="S38" i="71"/>
  <c r="M36" i="71"/>
  <c r="Q36" i="71"/>
  <c r="S37" i="71"/>
  <c r="T38" i="71"/>
  <c r="P16" i="71"/>
  <c r="O16" i="71"/>
  <c r="P83" i="70"/>
  <c r="P82" i="86"/>
  <c r="P31" i="86"/>
  <c r="Q37" i="93"/>
  <c r="P81" i="70"/>
  <c r="P81" i="86"/>
  <c r="AP32" i="97" l="1"/>
  <c r="L57" i="100"/>
  <c r="L55" i="100"/>
  <c r="N56" i="100"/>
  <c r="N56" i="98"/>
  <c r="L55" i="98"/>
  <c r="N55" i="98"/>
  <c r="M55" i="98"/>
  <c r="M57" i="96"/>
  <c r="L55" i="96"/>
  <c r="N57" i="96"/>
  <c r="N56" i="71"/>
  <c r="N55" i="100"/>
  <c r="L56" i="98"/>
  <c r="N57" i="98"/>
  <c r="M55" i="96"/>
  <c r="L56" i="96"/>
  <c r="N55" i="96"/>
  <c r="M56" i="96"/>
  <c r="M57" i="95"/>
  <c r="M55" i="71"/>
  <c r="AQ62" i="101"/>
  <c r="M55" i="100"/>
  <c r="AQ62" i="99"/>
  <c r="AO62" i="99"/>
  <c r="AQ32" i="97"/>
  <c r="N56" i="96"/>
  <c r="AP96" i="94"/>
  <c r="AP32" i="94"/>
  <c r="N56" i="95"/>
  <c r="M56" i="95"/>
  <c r="L55" i="95"/>
  <c r="M55" i="95"/>
  <c r="L57" i="95"/>
  <c r="M56" i="71"/>
  <c r="M57" i="71"/>
  <c r="AQ32" i="101"/>
  <c r="AO32" i="101"/>
  <c r="AQ96" i="101"/>
  <c r="AO62" i="101"/>
  <c r="AP62" i="101"/>
  <c r="AP32" i="101"/>
  <c r="AQ96" i="99"/>
  <c r="AP96" i="99"/>
  <c r="AP62" i="99"/>
  <c r="AQ32" i="99"/>
  <c r="AO96" i="97"/>
  <c r="AP96" i="97"/>
  <c r="AO62" i="97"/>
  <c r="AP62" i="97"/>
  <c r="AO62" i="94"/>
  <c r="AO96" i="94"/>
  <c r="M56" i="100"/>
  <c r="L57" i="98"/>
  <c r="L56" i="95"/>
  <c r="AO32" i="99"/>
  <c r="AP32" i="99"/>
  <c r="AQ96" i="97"/>
  <c r="AO32" i="97"/>
  <c r="AQ62" i="97"/>
  <c r="N57" i="95"/>
  <c r="N55" i="95"/>
  <c r="AQ32" i="94"/>
  <c r="AP62" i="94"/>
  <c r="AQ96" i="94"/>
  <c r="AQ62" i="94"/>
  <c r="AO62" i="36"/>
  <c r="AP32" i="36"/>
  <c r="AO96" i="36"/>
  <c r="AQ62" i="36"/>
  <c r="AP96" i="36"/>
  <c r="AP62" i="36"/>
  <c r="AQ96" i="36"/>
  <c r="Q16" i="71"/>
  <c r="S41" i="91"/>
  <c r="BD18" i="91"/>
  <c r="BD17" i="91"/>
  <c r="BD16" i="91"/>
  <c r="BD15" i="91"/>
  <c r="BD14" i="91"/>
  <c r="BD13" i="91"/>
  <c r="BD12" i="91"/>
  <c r="BD11" i="91"/>
  <c r="BD10" i="91"/>
  <c r="BD9" i="91"/>
  <c r="BD8" i="91"/>
  <c r="BD7" i="91"/>
  <c r="J33" i="93"/>
  <c r="I33" i="93"/>
  <c r="O80" i="70"/>
  <c r="L79" i="70"/>
  <c r="L83" i="70"/>
  <c r="F83" i="70"/>
  <c r="N59" i="70"/>
  <c r="O59" i="70"/>
  <c r="L59" i="70"/>
  <c r="F59" i="70"/>
  <c r="N31" i="70"/>
  <c r="O31" i="70"/>
  <c r="L31" i="70"/>
  <c r="F31" i="70"/>
  <c r="O30" i="70"/>
  <c r="O38" i="93"/>
  <c r="P38" i="93"/>
  <c r="Q6" i="67"/>
  <c r="V42" i="91"/>
  <c r="V43" i="91"/>
  <c r="V44" i="91"/>
  <c r="BE51" i="91"/>
  <c r="BE52" i="91"/>
  <c r="BE61" i="91"/>
  <c r="BE62" i="91"/>
  <c r="R67" i="91"/>
  <c r="R66" i="91"/>
  <c r="R65" i="91"/>
  <c r="S52" i="91"/>
  <c r="S53" i="91"/>
  <c r="S54" i="91"/>
  <c r="S55" i="91"/>
  <c r="S56" i="91"/>
  <c r="S57" i="91"/>
  <c r="S58" i="91"/>
  <c r="S59" i="91"/>
  <c r="S60" i="91"/>
  <c r="S61" i="91"/>
  <c r="S62" i="91"/>
  <c r="S51" i="91"/>
  <c r="Q64" i="91"/>
  <c r="Q65" i="91"/>
  <c r="Q66" i="91"/>
  <c r="Q67" i="91"/>
  <c r="BF34" i="91"/>
  <c r="BF35" i="91"/>
  <c r="BF36" i="91"/>
  <c r="BF37" i="91"/>
  <c r="BF38" i="91"/>
  <c r="S30" i="91"/>
  <c r="S31" i="91"/>
  <c r="S32" i="91"/>
  <c r="S33" i="91"/>
  <c r="S34" i="91"/>
  <c r="S35" i="91"/>
  <c r="S36" i="91"/>
  <c r="S37" i="91"/>
  <c r="S38" i="91"/>
  <c r="S39" i="91"/>
  <c r="S40" i="91"/>
  <c r="S29" i="91"/>
  <c r="R42" i="91"/>
  <c r="R43" i="91"/>
  <c r="R44" i="91"/>
  <c r="R45" i="91"/>
  <c r="Q45" i="91"/>
  <c r="Q43" i="91"/>
  <c r="Q44" i="91"/>
  <c r="Q42" i="91"/>
  <c r="BE8" i="91"/>
  <c r="BE9" i="91"/>
  <c r="BE10" i="91"/>
  <c r="BE11" i="91"/>
  <c r="BE12" i="91"/>
  <c r="BE13" i="91"/>
  <c r="BE14" i="91"/>
  <c r="BE15" i="91"/>
  <c r="BE16" i="91"/>
  <c r="BE17" i="91"/>
  <c r="BE18" i="91"/>
  <c r="BE7" i="91"/>
  <c r="S8" i="91"/>
  <c r="S9" i="91"/>
  <c r="S10" i="91"/>
  <c r="S11" i="91"/>
  <c r="S12" i="91"/>
  <c r="S13" i="91"/>
  <c r="S14" i="91"/>
  <c r="S15" i="91"/>
  <c r="S16" i="91"/>
  <c r="S17" i="91"/>
  <c r="S18" i="91"/>
  <c r="S7" i="91"/>
  <c r="R23" i="91"/>
  <c r="R22" i="91"/>
  <c r="R21" i="91"/>
  <c r="Q20" i="91"/>
  <c r="Q21" i="91"/>
  <c r="Q22" i="91"/>
  <c r="Q23" i="91"/>
  <c r="Y7" i="87"/>
  <c r="S20" i="87"/>
  <c r="W7" i="87"/>
  <c r="W18" i="87"/>
  <c r="S45" i="91" l="1"/>
  <c r="S67" i="91"/>
  <c r="S23" i="91"/>
  <c r="S65" i="91"/>
  <c r="S66" i="91"/>
  <c r="S44" i="91"/>
  <c r="S22" i="91"/>
  <c r="P31" i="70"/>
  <c r="S63" i="91"/>
  <c r="S42" i="91"/>
  <c r="BD19" i="91"/>
  <c r="P59" i="70"/>
  <c r="S21" i="91"/>
  <c r="Q38" i="93"/>
  <c r="BE63" i="91"/>
  <c r="S43" i="91"/>
  <c r="N78" i="70"/>
  <c r="O78" i="70"/>
  <c r="L78" i="70"/>
  <c r="F78" i="70"/>
  <c r="F79" i="70"/>
  <c r="N56" i="70"/>
  <c r="O56" i="70"/>
  <c r="N57" i="70"/>
  <c r="O57" i="70"/>
  <c r="N58" i="70"/>
  <c r="O58" i="70"/>
  <c r="N60" i="70"/>
  <c r="O60" i="70"/>
  <c r="L56" i="70"/>
  <c r="L57" i="70"/>
  <c r="L58" i="70"/>
  <c r="L60" i="70"/>
  <c r="F55" i="70"/>
  <c r="F56" i="70"/>
  <c r="F57" i="70"/>
  <c r="F58" i="70"/>
  <c r="F60" i="70"/>
  <c r="N27" i="70"/>
  <c r="O27" i="70"/>
  <c r="N28" i="70"/>
  <c r="O28" i="70"/>
  <c r="N29" i="70"/>
  <c r="O29" i="70"/>
  <c r="L27" i="70"/>
  <c r="L28" i="70"/>
  <c r="L29" i="70"/>
  <c r="F27" i="70"/>
  <c r="F28" i="70"/>
  <c r="F29" i="70"/>
  <c r="N88" i="68"/>
  <c r="O88" i="68"/>
  <c r="N89" i="68"/>
  <c r="O89" i="68"/>
  <c r="L88" i="68"/>
  <c r="F88" i="68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B64" i="91"/>
  <c r="O82" i="66"/>
  <c r="J53" i="2"/>
  <c r="I53" i="2"/>
  <c r="C10" i="93"/>
  <c r="D10" i="93"/>
  <c r="R29" i="87"/>
  <c r="R31" i="87"/>
  <c r="S31" i="87"/>
  <c r="S29" i="87"/>
  <c r="R20" i="87"/>
  <c r="Q18" i="87"/>
  <c r="R18" i="87"/>
  <c r="S18" i="87"/>
  <c r="R10" i="87"/>
  <c r="S10" i="87"/>
  <c r="R9" i="87"/>
  <c r="S9" i="87"/>
  <c r="Q7" i="87"/>
  <c r="R7" i="87"/>
  <c r="S7" i="87"/>
  <c r="L55" i="70"/>
  <c r="N55" i="70"/>
  <c r="O55" i="70"/>
  <c r="L76" i="70"/>
  <c r="N76" i="70"/>
  <c r="O76" i="70"/>
  <c r="L77" i="70"/>
  <c r="N77" i="70"/>
  <c r="O77" i="70"/>
  <c r="N79" i="70"/>
  <c r="O79" i="70"/>
  <c r="F76" i="70"/>
  <c r="F77" i="70"/>
  <c r="L22" i="70"/>
  <c r="N22" i="70"/>
  <c r="O22" i="70"/>
  <c r="F22" i="70"/>
  <c r="O74" i="66"/>
  <c r="N75" i="66"/>
  <c r="O75" i="66"/>
  <c r="N76" i="66"/>
  <c r="O76" i="66"/>
  <c r="N77" i="66"/>
  <c r="O77" i="66"/>
  <c r="O78" i="66"/>
  <c r="N79" i="66"/>
  <c r="O79" i="66"/>
  <c r="N80" i="66"/>
  <c r="O80" i="66"/>
  <c r="N81" i="66"/>
  <c r="O81" i="66"/>
  <c r="L75" i="66"/>
  <c r="L76" i="66"/>
  <c r="L77" i="66"/>
  <c r="L79" i="66"/>
  <c r="L80" i="66"/>
  <c r="L81" i="66"/>
  <c r="F75" i="66"/>
  <c r="F76" i="66"/>
  <c r="F77" i="66"/>
  <c r="F79" i="66"/>
  <c r="F80" i="66"/>
  <c r="L24" i="66"/>
  <c r="N24" i="66"/>
  <c r="O24" i="66"/>
  <c r="F24" i="66"/>
  <c r="I61" i="86"/>
  <c r="H61" i="86"/>
  <c r="B32" i="86"/>
  <c r="C32" i="86"/>
  <c r="N19" i="70"/>
  <c r="O19" i="70"/>
  <c r="N20" i="70"/>
  <c r="O20" i="70"/>
  <c r="N21" i="70"/>
  <c r="O21" i="70"/>
  <c r="N23" i="70"/>
  <c r="O23" i="70"/>
  <c r="N24" i="70"/>
  <c r="O24" i="70"/>
  <c r="N25" i="70"/>
  <c r="O25" i="70"/>
  <c r="N26" i="70"/>
  <c r="O26" i="70"/>
  <c r="L19" i="70"/>
  <c r="L20" i="70"/>
  <c r="L21" i="70"/>
  <c r="L23" i="70"/>
  <c r="L24" i="70"/>
  <c r="L25" i="70"/>
  <c r="L26" i="70"/>
  <c r="F19" i="70"/>
  <c r="F20" i="70"/>
  <c r="F21" i="70"/>
  <c r="F23" i="70"/>
  <c r="F24" i="70"/>
  <c r="F25" i="70"/>
  <c r="F26" i="70"/>
  <c r="O84" i="68"/>
  <c r="N85" i="68"/>
  <c r="O85" i="68"/>
  <c r="N86" i="68"/>
  <c r="O86" i="68"/>
  <c r="N87" i="68"/>
  <c r="O87" i="68"/>
  <c r="N90" i="68"/>
  <c r="O90" i="68"/>
  <c r="L83" i="68"/>
  <c r="L85" i="68"/>
  <c r="L86" i="68"/>
  <c r="L87" i="68"/>
  <c r="L89" i="68"/>
  <c r="L90" i="68"/>
  <c r="L91" i="68"/>
  <c r="F83" i="68"/>
  <c r="F85" i="68"/>
  <c r="F86" i="68"/>
  <c r="F87" i="68"/>
  <c r="F89" i="68"/>
  <c r="F90" i="68"/>
  <c r="F91" i="68"/>
  <c r="F92" i="68"/>
  <c r="L30" i="68"/>
  <c r="N30" i="68"/>
  <c r="O30" i="68"/>
  <c r="L31" i="68"/>
  <c r="N31" i="68"/>
  <c r="O31" i="68"/>
  <c r="F30" i="68"/>
  <c r="N72" i="66"/>
  <c r="O72" i="66"/>
  <c r="O73" i="66"/>
  <c r="L72" i="66"/>
  <c r="F72" i="66"/>
  <c r="F81" i="66"/>
  <c r="N53" i="66"/>
  <c r="O53" i="66"/>
  <c r="L53" i="66"/>
  <c r="F53" i="66"/>
  <c r="E90" i="86"/>
  <c r="E91" i="86"/>
  <c r="E92" i="86"/>
  <c r="E93" i="86"/>
  <c r="E94" i="86"/>
  <c r="F94" i="86"/>
  <c r="F96" i="86"/>
  <c r="I50" i="93"/>
  <c r="J50" i="93"/>
  <c r="I53" i="93"/>
  <c r="J53" i="93"/>
  <c r="S32" i="87"/>
  <c r="S21" i="87"/>
  <c r="BB51" i="92"/>
  <c r="BB52" i="92"/>
  <c r="BB53" i="92"/>
  <c r="BB54" i="92"/>
  <c r="BB55" i="92"/>
  <c r="BB56" i="92"/>
  <c r="BB57" i="92"/>
  <c r="BB58" i="92"/>
  <c r="BB59" i="92"/>
  <c r="BB60" i="92"/>
  <c r="BB61" i="92"/>
  <c r="BB62" i="92"/>
  <c r="BB29" i="92"/>
  <c r="BB30" i="92"/>
  <c r="BB31" i="92"/>
  <c r="BB32" i="92"/>
  <c r="BB33" i="92"/>
  <c r="BB34" i="92"/>
  <c r="BB35" i="92"/>
  <c r="BB36" i="92"/>
  <c r="BB37" i="92"/>
  <c r="BB38" i="92"/>
  <c r="BB39" i="92"/>
  <c r="BB40" i="92"/>
  <c r="BB41" i="92"/>
  <c r="BB19" i="92"/>
  <c r="BB7" i="92"/>
  <c r="BB8" i="92"/>
  <c r="BB9" i="92"/>
  <c r="BB10" i="92"/>
  <c r="BB11" i="92"/>
  <c r="BB12" i="92"/>
  <c r="BB13" i="92"/>
  <c r="BB14" i="92"/>
  <c r="BB15" i="92"/>
  <c r="BB16" i="92"/>
  <c r="BB17" i="92"/>
  <c r="BB18" i="92"/>
  <c r="AI64" i="92"/>
  <c r="AI65" i="92"/>
  <c r="AI66" i="92"/>
  <c r="AI67" i="92"/>
  <c r="O64" i="92"/>
  <c r="BB64" i="92" s="1"/>
  <c r="O65" i="92"/>
  <c r="BB65" i="92" s="1"/>
  <c r="O66" i="92"/>
  <c r="O67" i="92"/>
  <c r="BB67" i="92" s="1"/>
  <c r="AI42" i="92"/>
  <c r="AI43" i="92"/>
  <c r="AI44" i="92"/>
  <c r="AI45" i="92"/>
  <c r="O42" i="92"/>
  <c r="O43" i="92"/>
  <c r="BB43" i="92" s="1"/>
  <c r="O44" i="92"/>
  <c r="BB44" i="92" s="1"/>
  <c r="O45" i="92"/>
  <c r="BB45" i="92" s="1"/>
  <c r="AI20" i="92"/>
  <c r="AI21" i="92"/>
  <c r="AI22" i="92"/>
  <c r="AI23" i="92"/>
  <c r="O20" i="92"/>
  <c r="BB20" i="92" s="1"/>
  <c r="O21" i="92"/>
  <c r="O22" i="92"/>
  <c r="BB22" i="92" s="1"/>
  <c r="O23" i="92"/>
  <c r="BB51" i="91"/>
  <c r="BB52" i="91"/>
  <c r="BB53" i="91"/>
  <c r="BB54" i="91"/>
  <c r="BB55" i="91"/>
  <c r="BB56" i="91"/>
  <c r="BB57" i="91"/>
  <c r="BB58" i="91"/>
  <c r="BB59" i="91"/>
  <c r="BB60" i="91"/>
  <c r="BB61" i="91"/>
  <c r="BB62" i="91"/>
  <c r="AP29" i="91"/>
  <c r="AQ29" i="91"/>
  <c r="AR29" i="91"/>
  <c r="AS29" i="91"/>
  <c r="AT29" i="91"/>
  <c r="AU29" i="91"/>
  <c r="AV29" i="91"/>
  <c r="AW29" i="91"/>
  <c r="AX29" i="91"/>
  <c r="AY29" i="91"/>
  <c r="AZ29" i="91"/>
  <c r="BA29" i="91"/>
  <c r="BB29" i="91"/>
  <c r="AI42" i="91"/>
  <c r="S11" i="87" l="1"/>
  <c r="BB23" i="92"/>
  <c r="P78" i="70"/>
  <c r="P89" i="68"/>
  <c r="P27" i="70"/>
  <c r="P88" i="68"/>
  <c r="P56" i="70"/>
  <c r="P28" i="70"/>
  <c r="P85" i="68"/>
  <c r="P57" i="70"/>
  <c r="P58" i="70"/>
  <c r="S19" i="91"/>
  <c r="BE19" i="91"/>
  <c r="P77" i="70"/>
  <c r="P79" i="70"/>
  <c r="P60" i="70"/>
  <c r="P29" i="70"/>
  <c r="P87" i="68"/>
  <c r="P53" i="66"/>
  <c r="P22" i="70"/>
  <c r="P80" i="66"/>
  <c r="P81" i="66"/>
  <c r="P77" i="66"/>
  <c r="P75" i="66"/>
  <c r="P24" i="66"/>
  <c r="P76" i="70"/>
  <c r="P55" i="70"/>
  <c r="P21" i="70"/>
  <c r="P19" i="70"/>
  <c r="P30" i="68"/>
  <c r="P76" i="66"/>
  <c r="P79" i="66"/>
  <c r="BB42" i="92"/>
  <c r="BB21" i="92"/>
  <c r="BB66" i="92"/>
  <c r="BB63" i="91"/>
  <c r="P24" i="70"/>
  <c r="P25" i="70"/>
  <c r="P23" i="70"/>
  <c r="P26" i="70"/>
  <c r="P20" i="70"/>
  <c r="P90" i="68"/>
  <c r="P86" i="68"/>
  <c r="P31" i="68"/>
  <c r="P72" i="66"/>
  <c r="BB63" i="92"/>
  <c r="BB30" i="91" l="1"/>
  <c r="BB31" i="91"/>
  <c r="BB32" i="91"/>
  <c r="BB33" i="91"/>
  <c r="BB34" i="91"/>
  <c r="BB35" i="91"/>
  <c r="BB36" i="91"/>
  <c r="BB37" i="91"/>
  <c r="BB38" i="91"/>
  <c r="BB39" i="91"/>
  <c r="BB40" i="91"/>
  <c r="AK42" i="91"/>
  <c r="AK43" i="91"/>
  <c r="AK44" i="91"/>
  <c r="AK45" i="91"/>
  <c r="BB7" i="91"/>
  <c r="BB8" i="91"/>
  <c r="BB9" i="91"/>
  <c r="BB10" i="91"/>
  <c r="BB11" i="91"/>
  <c r="BB12" i="91"/>
  <c r="BB13" i="91"/>
  <c r="BB14" i="91"/>
  <c r="BB15" i="91"/>
  <c r="BB16" i="91"/>
  <c r="BB17" i="91"/>
  <c r="BB18" i="91"/>
  <c r="AI64" i="91"/>
  <c r="AI65" i="91"/>
  <c r="AI66" i="91"/>
  <c r="AI67" i="91"/>
  <c r="O64" i="91"/>
  <c r="O65" i="91"/>
  <c r="BB65" i="91" s="1"/>
  <c r="O66" i="91"/>
  <c r="BB66" i="91" s="1"/>
  <c r="O67" i="91"/>
  <c r="BB67" i="91" s="1"/>
  <c r="AI43" i="91"/>
  <c r="AI44" i="91"/>
  <c r="AI45" i="91"/>
  <c r="O42" i="91"/>
  <c r="BB42" i="91" s="1"/>
  <c r="O43" i="91"/>
  <c r="BB43" i="91" s="1"/>
  <c r="O44" i="91"/>
  <c r="BB44" i="91" s="1"/>
  <c r="O45" i="91"/>
  <c r="BB45" i="91" s="1"/>
  <c r="BB41" i="91"/>
  <c r="O20" i="91"/>
  <c r="O21" i="91"/>
  <c r="O22" i="91"/>
  <c r="O23" i="91"/>
  <c r="AI20" i="91"/>
  <c r="BB20" i="91" s="1"/>
  <c r="AI21" i="91"/>
  <c r="BB21" i="91" s="1"/>
  <c r="AI22" i="91"/>
  <c r="AI23" i="91"/>
  <c r="BB23" i="91" s="1"/>
  <c r="BB19" i="91"/>
  <c r="N74" i="70"/>
  <c r="O74" i="70"/>
  <c r="L74" i="70"/>
  <c r="L75" i="70"/>
  <c r="F74" i="70"/>
  <c r="F75" i="70"/>
  <c r="N53" i="70"/>
  <c r="O53" i="70"/>
  <c r="N54" i="70"/>
  <c r="O54" i="70"/>
  <c r="L51" i="70"/>
  <c r="L52" i="70"/>
  <c r="L53" i="70"/>
  <c r="L54" i="70"/>
  <c r="F53" i="70"/>
  <c r="F54" i="70"/>
  <c r="B32" i="68"/>
  <c r="C32" i="68"/>
  <c r="H32" i="68"/>
  <c r="I32" i="68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13" i="93"/>
  <c r="C13" i="93"/>
  <c r="BB64" i="91" l="1"/>
  <c r="AM44" i="91"/>
  <c r="S64" i="91"/>
  <c r="P74" i="70"/>
  <c r="P53" i="70"/>
  <c r="BB22" i="91"/>
  <c r="P54" i="70"/>
  <c r="C30" i="93"/>
  <c r="D30" i="93"/>
  <c r="B94" i="70" l="1"/>
  <c r="C94" i="70"/>
  <c r="F94" i="70" s="1"/>
  <c r="H94" i="70"/>
  <c r="I94" i="70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L94" i="70" l="1"/>
  <c r="N94" i="70"/>
  <c r="Q20" i="87"/>
  <c r="Q10" i="87"/>
  <c r="R11" i="87" s="1"/>
  <c r="Q9" i="87"/>
  <c r="Q21" i="87"/>
  <c r="Q32" i="87"/>
  <c r="Q31" i="87"/>
  <c r="Q29" i="87"/>
  <c r="BA51" i="92"/>
  <c r="BA52" i="92"/>
  <c r="BA53" i="92"/>
  <c r="BA54" i="92"/>
  <c r="BA55" i="92"/>
  <c r="BA56" i="92"/>
  <c r="BA57" i="92"/>
  <c r="BA58" i="92"/>
  <c r="BA59" i="92"/>
  <c r="BA60" i="92"/>
  <c r="BA61" i="92"/>
  <c r="BA62" i="92"/>
  <c r="BA63" i="92"/>
  <c r="V42" i="92"/>
  <c r="V43" i="92"/>
  <c r="V44" i="92"/>
  <c r="A19" i="92"/>
  <c r="F64" i="66"/>
  <c r="F65" i="66"/>
  <c r="N66" i="66"/>
  <c r="O66" i="66"/>
  <c r="L66" i="66"/>
  <c r="P66" i="66" l="1"/>
  <c r="P94" i="70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O53" i="93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O33" i="93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C2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E52" i="93" s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Q55" i="93"/>
  <c r="Q57" i="93"/>
  <c r="J60" i="93"/>
  <c r="L48" i="93" s="1"/>
  <c r="Q48" i="93"/>
  <c r="Q49" i="93"/>
  <c r="Q54" i="93"/>
  <c r="G50" i="93"/>
  <c r="G47" i="93"/>
  <c r="O47" i="93"/>
  <c r="Q39" i="93"/>
  <c r="Q36" i="93"/>
  <c r="J40" i="93"/>
  <c r="L27" i="93" s="1"/>
  <c r="M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16" i="93"/>
  <c r="E12" i="93"/>
  <c r="E8" i="93"/>
  <c r="E9" i="93"/>
  <c r="E15" i="93"/>
  <c r="E11" i="93"/>
  <c r="E19" i="93"/>
  <c r="E14" i="93"/>
  <c r="E18" i="93"/>
  <c r="E17" i="93"/>
  <c r="E13" i="93"/>
  <c r="E46" i="93"/>
  <c r="M7" i="93"/>
  <c r="E10" i="93"/>
  <c r="O10" i="93"/>
  <c r="P13" i="93"/>
  <c r="M27" i="93"/>
  <c r="E30" i="93"/>
  <c r="O30" i="93"/>
  <c r="Q30" i="93" s="1"/>
  <c r="P33" i="93"/>
  <c r="Q33" i="93" s="1"/>
  <c r="F46" i="93"/>
  <c r="M47" i="93"/>
  <c r="O50" i="93"/>
  <c r="P53" i="93"/>
  <c r="Q53" i="93" s="1"/>
  <c r="D20" i="93"/>
  <c r="D40" i="93"/>
  <c r="F30" i="93" s="1"/>
  <c r="K45" i="93"/>
  <c r="D60" i="93"/>
  <c r="E33" i="93"/>
  <c r="P7" i="93"/>
  <c r="AR63" i="91"/>
  <c r="AV63" i="91"/>
  <c r="AM63" i="91"/>
  <c r="AO63" i="91"/>
  <c r="AS41" i="91"/>
  <c r="AY41" i="91"/>
  <c r="AP19" i="91"/>
  <c r="AT19" i="91"/>
  <c r="AX19" i="91"/>
  <c r="AP63" i="91"/>
  <c r="AS63" i="91"/>
  <c r="AT63" i="91"/>
  <c r="AY63" i="91"/>
  <c r="AT41" i="91"/>
  <c r="AU41" i="91"/>
  <c r="AR19" i="91"/>
  <c r="AU19" i="91"/>
  <c r="AZ19" i="91"/>
  <c r="AO19" i="91"/>
  <c r="F18" i="70"/>
  <c r="L18" i="70"/>
  <c r="F70" i="70"/>
  <c r="F71" i="70"/>
  <c r="L70" i="70"/>
  <c r="L71" i="70"/>
  <c r="N70" i="70"/>
  <c r="O70" i="70"/>
  <c r="N71" i="70"/>
  <c r="O71" i="70"/>
  <c r="O72" i="70"/>
  <c r="O73" i="70"/>
  <c r="N75" i="70"/>
  <c r="O75" i="70"/>
  <c r="AH67" i="92"/>
  <c r="AG67" i="92"/>
  <c r="AF67" i="92"/>
  <c r="AE67" i="92"/>
  <c r="AD67" i="92"/>
  <c r="AC67" i="92"/>
  <c r="AB67" i="92"/>
  <c r="AA67" i="92"/>
  <c r="Z67" i="92"/>
  <c r="Y67" i="92"/>
  <c r="X67" i="92"/>
  <c r="W67" i="92"/>
  <c r="V67" i="92"/>
  <c r="R67" i="92"/>
  <c r="Q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H66" i="92"/>
  <c r="AG66" i="92"/>
  <c r="AF66" i="92"/>
  <c r="AY66" i="92" s="1"/>
  <c r="AE66" i="92"/>
  <c r="AD66" i="92"/>
  <c r="AC66" i="92"/>
  <c r="AB66" i="92"/>
  <c r="AU66" i="92" s="1"/>
  <c r="AA66" i="92"/>
  <c r="Z66" i="92"/>
  <c r="Y66" i="92"/>
  <c r="X66" i="92"/>
  <c r="AQ66" i="92" s="1"/>
  <c r="W66" i="92"/>
  <c r="V66" i="92"/>
  <c r="R66" i="92"/>
  <c r="Q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R65" i="92"/>
  <c r="Q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H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R64" i="92"/>
  <c r="Q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E63" i="92"/>
  <c r="AS63" i="92"/>
  <c r="AM63" i="92"/>
  <c r="AZ63" i="92"/>
  <c r="AY63" i="92"/>
  <c r="AX63" i="92"/>
  <c r="AW63" i="92"/>
  <c r="AV63" i="92"/>
  <c r="AU63" i="92"/>
  <c r="AT63" i="92"/>
  <c r="AR63" i="92"/>
  <c r="AQ63" i="92"/>
  <c r="AP63" i="92"/>
  <c r="AO63" i="92"/>
  <c r="S63" i="92"/>
  <c r="BE62" i="92"/>
  <c r="BF62" i="92" s="1"/>
  <c r="AZ62" i="92"/>
  <c r="AY62" i="92"/>
  <c r="AX62" i="92"/>
  <c r="AW62" i="92"/>
  <c r="AV62" i="92"/>
  <c r="AU62" i="92"/>
  <c r="AT62" i="92"/>
  <c r="AS62" i="92"/>
  <c r="AR62" i="92"/>
  <c r="AQ62" i="92"/>
  <c r="AP62" i="92"/>
  <c r="AO62" i="92"/>
  <c r="AM62" i="92"/>
  <c r="S62" i="92"/>
  <c r="BE61" i="92"/>
  <c r="BF61" i="92" s="1"/>
  <c r="AZ61" i="92"/>
  <c r="AY61" i="92"/>
  <c r="AX61" i="92"/>
  <c r="AW61" i="92"/>
  <c r="AV61" i="92"/>
  <c r="AU61" i="92"/>
  <c r="AT61" i="92"/>
  <c r="AS61" i="92"/>
  <c r="AR61" i="92"/>
  <c r="AQ61" i="92"/>
  <c r="AP61" i="92"/>
  <c r="AO61" i="92"/>
  <c r="AM61" i="92"/>
  <c r="S61" i="92"/>
  <c r="BE60" i="92"/>
  <c r="BF60" i="92" s="1"/>
  <c r="AZ60" i="92"/>
  <c r="AY60" i="92"/>
  <c r="AX60" i="92"/>
  <c r="AW60" i="92"/>
  <c r="AV60" i="92"/>
  <c r="AU60" i="92"/>
  <c r="AT60" i="92"/>
  <c r="AS60" i="92"/>
  <c r="AR60" i="92"/>
  <c r="AQ60" i="92"/>
  <c r="AP60" i="92"/>
  <c r="AO60" i="92"/>
  <c r="AM60" i="92"/>
  <c r="S60" i="92"/>
  <c r="BE59" i="92"/>
  <c r="BF59" i="92" s="1"/>
  <c r="AZ59" i="92"/>
  <c r="AY59" i="92"/>
  <c r="AX59" i="92"/>
  <c r="AW59" i="92"/>
  <c r="AV59" i="92"/>
  <c r="AU59" i="92"/>
  <c r="AT59" i="92"/>
  <c r="AS59" i="92"/>
  <c r="AR59" i="92"/>
  <c r="AQ59" i="92"/>
  <c r="AP59" i="92"/>
  <c r="AO59" i="92"/>
  <c r="AM59" i="92"/>
  <c r="S59" i="92"/>
  <c r="BE58" i="92"/>
  <c r="BF58" i="92" s="1"/>
  <c r="AZ58" i="92"/>
  <c r="AY58" i="92"/>
  <c r="AX58" i="92"/>
  <c r="AW58" i="92"/>
  <c r="AV58" i="92"/>
  <c r="AU58" i="92"/>
  <c r="AT58" i="92"/>
  <c r="AS58" i="92"/>
  <c r="AR58" i="92"/>
  <c r="AQ58" i="92"/>
  <c r="AP58" i="92"/>
  <c r="AO58" i="92"/>
  <c r="AM58" i="92"/>
  <c r="S58" i="92"/>
  <c r="BE57" i="92"/>
  <c r="BF57" i="92" s="1"/>
  <c r="AZ57" i="92"/>
  <c r="AY57" i="92"/>
  <c r="AX57" i="92"/>
  <c r="AW57" i="92"/>
  <c r="AV57" i="92"/>
  <c r="AU57" i="92"/>
  <c r="AT57" i="92"/>
  <c r="AS57" i="92"/>
  <c r="AR57" i="92"/>
  <c r="AQ57" i="92"/>
  <c r="AP57" i="92"/>
  <c r="AO57" i="92"/>
  <c r="AM57" i="92"/>
  <c r="S57" i="92"/>
  <c r="BE56" i="92"/>
  <c r="BF56" i="92" s="1"/>
  <c r="AZ56" i="92"/>
  <c r="AY56" i="92"/>
  <c r="AX56" i="92"/>
  <c r="AW56" i="92"/>
  <c r="AV56" i="92"/>
  <c r="AU56" i="92"/>
  <c r="AT56" i="92"/>
  <c r="AS56" i="92"/>
  <c r="AR56" i="92"/>
  <c r="AQ56" i="92"/>
  <c r="AP56" i="92"/>
  <c r="AO56" i="92"/>
  <c r="AM56" i="92"/>
  <c r="S56" i="92"/>
  <c r="BE55" i="92"/>
  <c r="BF55" i="92" s="1"/>
  <c r="AZ55" i="92"/>
  <c r="AY55" i="92"/>
  <c r="AX55" i="92"/>
  <c r="AW55" i="92"/>
  <c r="AV55" i="92"/>
  <c r="AU55" i="92"/>
  <c r="AT55" i="92"/>
  <c r="AS55" i="92"/>
  <c r="AR55" i="92"/>
  <c r="AQ55" i="92"/>
  <c r="AP55" i="92"/>
  <c r="AO55" i="92"/>
  <c r="AM55" i="92"/>
  <c r="S55" i="92"/>
  <c r="BE54" i="92"/>
  <c r="BF54" i="92" s="1"/>
  <c r="AZ54" i="92"/>
  <c r="AY54" i="92"/>
  <c r="AX54" i="92"/>
  <c r="AW54" i="92"/>
  <c r="AV54" i="92"/>
  <c r="AU54" i="92"/>
  <c r="AT54" i="92"/>
  <c r="AS54" i="92"/>
  <c r="AR54" i="92"/>
  <c r="AQ54" i="92"/>
  <c r="AP54" i="92"/>
  <c r="AO54" i="92"/>
  <c r="AM54" i="92"/>
  <c r="S54" i="92"/>
  <c r="BE53" i="92"/>
  <c r="BF53" i="92" s="1"/>
  <c r="AZ53" i="92"/>
  <c r="AY53" i="92"/>
  <c r="AX53" i="92"/>
  <c r="AW53" i="92"/>
  <c r="AV53" i="92"/>
  <c r="AU53" i="92"/>
  <c r="AT53" i="92"/>
  <c r="AS53" i="92"/>
  <c r="AR53" i="92"/>
  <c r="AQ53" i="92"/>
  <c r="AP53" i="92"/>
  <c r="AO53" i="92"/>
  <c r="AM53" i="92"/>
  <c r="S53" i="92"/>
  <c r="BE52" i="92"/>
  <c r="BF52" i="92" s="1"/>
  <c r="AZ52" i="92"/>
  <c r="AY52" i="92"/>
  <c r="AX52" i="92"/>
  <c r="AW52" i="92"/>
  <c r="AV52" i="92"/>
  <c r="AU52" i="92"/>
  <c r="AT52" i="92"/>
  <c r="AS52" i="92"/>
  <c r="AR52" i="92"/>
  <c r="AQ52" i="92"/>
  <c r="AP52" i="92"/>
  <c r="AO52" i="92"/>
  <c r="AM52" i="92"/>
  <c r="BE51" i="92"/>
  <c r="BF51" i="92" s="1"/>
  <c r="AZ51" i="92"/>
  <c r="AY51" i="92"/>
  <c r="AX51" i="92"/>
  <c r="AW51" i="92"/>
  <c r="AV51" i="92"/>
  <c r="AU51" i="92"/>
  <c r="AT51" i="92"/>
  <c r="AS51" i="92"/>
  <c r="AR51" i="92"/>
  <c r="AQ51" i="92"/>
  <c r="AP51" i="92"/>
  <c r="AO51" i="92"/>
  <c r="AM51" i="92"/>
  <c r="AL45" i="92"/>
  <c r="AK45" i="92"/>
  <c r="AH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R45" i="92"/>
  <c r="Q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L44" i="92"/>
  <c r="AK44" i="92"/>
  <c r="AH44" i="92"/>
  <c r="AG44" i="92"/>
  <c r="AF44" i="92"/>
  <c r="AE44" i="92"/>
  <c r="AD44" i="92"/>
  <c r="AC44" i="92"/>
  <c r="AB44" i="92"/>
  <c r="AA44" i="92"/>
  <c r="Z44" i="92"/>
  <c r="Y44" i="92"/>
  <c r="X44" i="92"/>
  <c r="W44" i="92"/>
  <c r="R44" i="92"/>
  <c r="Q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O44" i="92" s="1"/>
  <c r="AL43" i="92"/>
  <c r="AK43" i="92"/>
  <c r="AH43" i="92"/>
  <c r="AG43" i="92"/>
  <c r="AF43" i="92"/>
  <c r="AE43" i="92"/>
  <c r="AD43" i="92"/>
  <c r="AC43" i="92"/>
  <c r="AB43" i="92"/>
  <c r="AA43" i="92"/>
  <c r="Z43" i="92"/>
  <c r="Y43" i="92"/>
  <c r="X43" i="92"/>
  <c r="W43" i="92"/>
  <c r="R43" i="92"/>
  <c r="Q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O43" i="92" s="1"/>
  <c r="AL42" i="92"/>
  <c r="AK42" i="92"/>
  <c r="AH42" i="92"/>
  <c r="AG42" i="92"/>
  <c r="AF42" i="92"/>
  <c r="AE42" i="92"/>
  <c r="AD42" i="92"/>
  <c r="AC42" i="92"/>
  <c r="AB42" i="92"/>
  <c r="AA42" i="92"/>
  <c r="Z42" i="92"/>
  <c r="Y42" i="92"/>
  <c r="X42" i="92"/>
  <c r="W42" i="92"/>
  <c r="R42" i="92"/>
  <c r="Q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O42" i="92" s="1"/>
  <c r="AM41" i="92"/>
  <c r="BD41" i="92"/>
  <c r="BA41" i="92"/>
  <c r="AZ41" i="92"/>
  <c r="AY41" i="92"/>
  <c r="AX41" i="92"/>
  <c r="AW41" i="92"/>
  <c r="AV41" i="92"/>
  <c r="AU41" i="92"/>
  <c r="AT41" i="92"/>
  <c r="AS41" i="92"/>
  <c r="AR41" i="92"/>
  <c r="AQ41" i="92"/>
  <c r="AP41" i="92"/>
  <c r="AO41" i="92"/>
  <c r="S41" i="92"/>
  <c r="BE40" i="92"/>
  <c r="BD40" i="92"/>
  <c r="BA40" i="92"/>
  <c r="AZ40" i="92"/>
  <c r="AY40" i="92"/>
  <c r="AX40" i="92"/>
  <c r="AW40" i="92"/>
  <c r="AV40" i="92"/>
  <c r="AU40" i="92"/>
  <c r="AT40" i="92"/>
  <c r="AS40" i="92"/>
  <c r="AR40" i="92"/>
  <c r="AQ40" i="92"/>
  <c r="AP40" i="92"/>
  <c r="AO40" i="92"/>
  <c r="AM40" i="92"/>
  <c r="S40" i="92"/>
  <c r="BE39" i="92"/>
  <c r="BD39" i="92"/>
  <c r="BA39" i="92"/>
  <c r="AZ39" i="92"/>
  <c r="AY39" i="92"/>
  <c r="AX39" i="92"/>
  <c r="AW39" i="92"/>
  <c r="AV39" i="92"/>
  <c r="AU39" i="92"/>
  <c r="AT39" i="92"/>
  <c r="AS39" i="92"/>
  <c r="AR39" i="92"/>
  <c r="AQ39" i="92"/>
  <c r="AP39" i="92"/>
  <c r="AO39" i="92"/>
  <c r="AM39" i="92"/>
  <c r="S39" i="92"/>
  <c r="BE38" i="92"/>
  <c r="BD38" i="92"/>
  <c r="BA38" i="92"/>
  <c r="AZ38" i="92"/>
  <c r="AY38" i="92"/>
  <c r="AX38" i="92"/>
  <c r="AW38" i="92"/>
  <c r="AV38" i="92"/>
  <c r="AU38" i="92"/>
  <c r="AT38" i="92"/>
  <c r="AS38" i="92"/>
  <c r="AR38" i="92"/>
  <c r="AQ38" i="92"/>
  <c r="AP38" i="92"/>
  <c r="AO38" i="92"/>
  <c r="AM38" i="92"/>
  <c r="S38" i="92"/>
  <c r="BE37" i="92"/>
  <c r="BD37" i="92"/>
  <c r="BA37" i="92"/>
  <c r="AZ37" i="92"/>
  <c r="AY37" i="92"/>
  <c r="AX37" i="92"/>
  <c r="AW37" i="92"/>
  <c r="AV37" i="92"/>
  <c r="AU37" i="92"/>
  <c r="AT37" i="92"/>
  <c r="AS37" i="92"/>
  <c r="AR37" i="92"/>
  <c r="AQ37" i="92"/>
  <c r="AP37" i="92"/>
  <c r="AO37" i="92"/>
  <c r="AM37" i="92"/>
  <c r="S37" i="92"/>
  <c r="BE36" i="92"/>
  <c r="BD36" i="92"/>
  <c r="BA36" i="92"/>
  <c r="AZ36" i="92"/>
  <c r="AY36" i="92"/>
  <c r="AX36" i="92"/>
  <c r="AW36" i="92"/>
  <c r="AV36" i="92"/>
  <c r="AU36" i="92"/>
  <c r="AT36" i="92"/>
  <c r="AS36" i="92"/>
  <c r="AR36" i="92"/>
  <c r="AQ36" i="92"/>
  <c r="AP36" i="92"/>
  <c r="AO36" i="92"/>
  <c r="AM36" i="92"/>
  <c r="S36" i="92"/>
  <c r="BE35" i="92"/>
  <c r="BD35" i="92"/>
  <c r="BA35" i="92"/>
  <c r="AZ35" i="92"/>
  <c r="AY35" i="92"/>
  <c r="AX35" i="92"/>
  <c r="AW35" i="92"/>
  <c r="AV35" i="92"/>
  <c r="AU35" i="92"/>
  <c r="AT35" i="92"/>
  <c r="AS35" i="92"/>
  <c r="AR35" i="92"/>
  <c r="AQ35" i="92"/>
  <c r="AP35" i="92"/>
  <c r="AO35" i="92"/>
  <c r="AM35" i="92"/>
  <c r="S35" i="92"/>
  <c r="BE34" i="92"/>
  <c r="BD34" i="92"/>
  <c r="BA34" i="92"/>
  <c r="AZ34" i="92"/>
  <c r="AY34" i="92"/>
  <c r="AX34" i="92"/>
  <c r="AW34" i="92"/>
  <c r="AV34" i="92"/>
  <c r="AU34" i="92"/>
  <c r="AT34" i="92"/>
  <c r="AS34" i="92"/>
  <c r="AR34" i="92"/>
  <c r="AQ34" i="92"/>
  <c r="AP34" i="92"/>
  <c r="AO34" i="92"/>
  <c r="AM34" i="92"/>
  <c r="S34" i="92"/>
  <c r="BE33" i="92"/>
  <c r="BD33" i="92"/>
  <c r="BA33" i="92"/>
  <c r="AZ33" i="92"/>
  <c r="AY33" i="92"/>
  <c r="AX33" i="92"/>
  <c r="AW33" i="92"/>
  <c r="AV33" i="92"/>
  <c r="AU33" i="92"/>
  <c r="AT33" i="92"/>
  <c r="AS33" i="92"/>
  <c r="AR33" i="92"/>
  <c r="AQ33" i="92"/>
  <c r="AP33" i="92"/>
  <c r="AO33" i="92"/>
  <c r="AM33" i="92"/>
  <c r="S33" i="92"/>
  <c r="BE32" i="92"/>
  <c r="BD32" i="92"/>
  <c r="BA32" i="92"/>
  <c r="AZ32" i="92"/>
  <c r="AY32" i="92"/>
  <c r="AX32" i="92"/>
  <c r="AW32" i="92"/>
  <c r="AV32" i="92"/>
  <c r="AU32" i="92"/>
  <c r="AT32" i="92"/>
  <c r="AS32" i="92"/>
  <c r="AR32" i="92"/>
  <c r="AQ32" i="92"/>
  <c r="AP32" i="92"/>
  <c r="AO32" i="92"/>
  <c r="AM32" i="92"/>
  <c r="S32" i="92"/>
  <c r="BE31" i="92"/>
  <c r="BD31" i="92"/>
  <c r="BA31" i="92"/>
  <c r="AZ31" i="92"/>
  <c r="AY31" i="92"/>
  <c r="AX31" i="92"/>
  <c r="AW31" i="92"/>
  <c r="AV31" i="92"/>
  <c r="AU31" i="92"/>
  <c r="AT31" i="92"/>
  <c r="AS31" i="92"/>
  <c r="AR31" i="92"/>
  <c r="AQ31" i="92"/>
  <c r="AP31" i="92"/>
  <c r="AO31" i="92"/>
  <c r="AM31" i="92"/>
  <c r="S31" i="92"/>
  <c r="BE30" i="92"/>
  <c r="BD30" i="92"/>
  <c r="BA30" i="92"/>
  <c r="AZ30" i="92"/>
  <c r="AY30" i="92"/>
  <c r="AX30" i="92"/>
  <c r="AW30" i="92"/>
  <c r="AV30" i="92"/>
  <c r="AU30" i="92"/>
  <c r="AT30" i="92"/>
  <c r="AS30" i="92"/>
  <c r="AR30" i="92"/>
  <c r="AQ30" i="92"/>
  <c r="AP30" i="92"/>
  <c r="AO30" i="92"/>
  <c r="AM30" i="92"/>
  <c r="S30" i="92"/>
  <c r="BE29" i="92"/>
  <c r="BD29" i="92"/>
  <c r="BA29" i="92"/>
  <c r="AZ29" i="92"/>
  <c r="AY29" i="92"/>
  <c r="AX29" i="92"/>
  <c r="AW29" i="92"/>
  <c r="AV29" i="92"/>
  <c r="AU29" i="92"/>
  <c r="AT29" i="92"/>
  <c r="AS29" i="92"/>
  <c r="AR29" i="92"/>
  <c r="AQ29" i="92"/>
  <c r="AP29" i="92"/>
  <c r="AO29" i="92"/>
  <c r="AM29" i="92"/>
  <c r="S29" i="92"/>
  <c r="S26" i="92"/>
  <c r="S48" i="92" s="1"/>
  <c r="AM48" i="92" s="1"/>
  <c r="BF48" i="92" s="1"/>
  <c r="U24" i="92"/>
  <c r="AL23" i="92"/>
  <c r="AK23" i="92"/>
  <c r="AH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R23" i="92"/>
  <c r="Q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L22" i="92"/>
  <c r="AM22" i="92" s="1"/>
  <c r="AK22" i="92"/>
  <c r="AH22" i="92"/>
  <c r="AG22" i="92"/>
  <c r="AF22" i="92"/>
  <c r="AE22" i="92"/>
  <c r="AD22" i="92"/>
  <c r="AC22" i="92"/>
  <c r="AB22" i="92"/>
  <c r="AA22" i="92"/>
  <c r="Z22" i="92"/>
  <c r="Y22" i="92"/>
  <c r="X22" i="92"/>
  <c r="W22" i="92"/>
  <c r="V22" i="92"/>
  <c r="R22" i="92"/>
  <c r="Q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L21" i="92"/>
  <c r="AK21" i="92"/>
  <c r="AH21" i="92"/>
  <c r="AG21" i="92"/>
  <c r="AF21" i="92"/>
  <c r="AE21" i="92"/>
  <c r="AD21" i="92"/>
  <c r="AC21" i="92"/>
  <c r="AB21" i="92"/>
  <c r="AA21" i="92"/>
  <c r="Z21" i="92"/>
  <c r="Y21" i="92"/>
  <c r="X21" i="92"/>
  <c r="W21" i="92"/>
  <c r="V21" i="92"/>
  <c r="R21" i="92"/>
  <c r="Q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L20" i="92"/>
  <c r="AK20" i="92"/>
  <c r="AH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R20" i="92"/>
  <c r="Q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X19" i="92"/>
  <c r="AO19" i="92"/>
  <c r="BA19" i="92"/>
  <c r="AZ19" i="92"/>
  <c r="AY19" i="92"/>
  <c r="AW19" i="92"/>
  <c r="AV19" i="92"/>
  <c r="AU19" i="92"/>
  <c r="AT19" i="92"/>
  <c r="AS19" i="92"/>
  <c r="AR19" i="92"/>
  <c r="AQ19" i="92"/>
  <c r="AP19" i="92"/>
  <c r="A63" i="92"/>
  <c r="BF18" i="92"/>
  <c r="BA18" i="92"/>
  <c r="AZ18" i="92"/>
  <c r="AY18" i="92"/>
  <c r="AX18" i="92"/>
  <c r="AW18" i="92"/>
  <c r="AV18" i="92"/>
  <c r="AU18" i="92"/>
  <c r="AT18" i="92"/>
  <c r="AS18" i="92"/>
  <c r="AR18" i="92"/>
  <c r="AQ18" i="92"/>
  <c r="AP18" i="92"/>
  <c r="AO18" i="92"/>
  <c r="AM18" i="92"/>
  <c r="S18" i="92"/>
  <c r="BF17" i="92"/>
  <c r="BA17" i="92"/>
  <c r="AZ17" i="92"/>
  <c r="AY17" i="92"/>
  <c r="AX17" i="92"/>
  <c r="AW17" i="92"/>
  <c r="AV17" i="92"/>
  <c r="AU17" i="92"/>
  <c r="AT17" i="92"/>
  <c r="AS17" i="92"/>
  <c r="AR17" i="92"/>
  <c r="AQ17" i="92"/>
  <c r="AP17" i="92"/>
  <c r="AO17" i="92"/>
  <c r="AM17" i="92"/>
  <c r="S17" i="92"/>
  <c r="BF16" i="92"/>
  <c r="BA16" i="92"/>
  <c r="AZ16" i="92"/>
  <c r="AY16" i="92"/>
  <c r="AX16" i="92"/>
  <c r="AW16" i="92"/>
  <c r="AV16" i="92"/>
  <c r="AU16" i="92"/>
  <c r="AT16" i="92"/>
  <c r="AS16" i="92"/>
  <c r="AR16" i="92"/>
  <c r="AQ16" i="92"/>
  <c r="AP16" i="92"/>
  <c r="AO16" i="92"/>
  <c r="AM16" i="92"/>
  <c r="S16" i="92"/>
  <c r="BF15" i="92"/>
  <c r="BA15" i="92"/>
  <c r="AZ15" i="92"/>
  <c r="AY15" i="92"/>
  <c r="AX15" i="92"/>
  <c r="AW15" i="92"/>
  <c r="AV15" i="92"/>
  <c r="AU15" i="92"/>
  <c r="AT15" i="92"/>
  <c r="AS15" i="92"/>
  <c r="AR15" i="92"/>
  <c r="AQ15" i="92"/>
  <c r="AP15" i="92"/>
  <c r="AO15" i="92"/>
  <c r="AM15" i="92"/>
  <c r="S15" i="92"/>
  <c r="BF14" i="92"/>
  <c r="BA14" i="92"/>
  <c r="AZ14" i="92"/>
  <c r="AY14" i="92"/>
  <c r="AX14" i="92"/>
  <c r="AW14" i="92"/>
  <c r="AV14" i="92"/>
  <c r="AU14" i="92"/>
  <c r="AT14" i="92"/>
  <c r="AS14" i="92"/>
  <c r="AR14" i="92"/>
  <c r="AQ14" i="92"/>
  <c r="AP14" i="92"/>
  <c r="AO14" i="92"/>
  <c r="AM14" i="92"/>
  <c r="S14" i="92"/>
  <c r="BF13" i="92"/>
  <c r="BA13" i="92"/>
  <c r="AZ13" i="92"/>
  <c r="AY13" i="92"/>
  <c r="AX13" i="92"/>
  <c r="AW13" i="92"/>
  <c r="AV13" i="92"/>
  <c r="AU13" i="92"/>
  <c r="AT13" i="92"/>
  <c r="AS13" i="92"/>
  <c r="AR13" i="92"/>
  <c r="AQ13" i="92"/>
  <c r="AP13" i="92"/>
  <c r="AO13" i="92"/>
  <c r="AM13" i="92"/>
  <c r="S13" i="92"/>
  <c r="BF12" i="92"/>
  <c r="BA12" i="92"/>
  <c r="AZ12" i="92"/>
  <c r="AY12" i="92"/>
  <c r="AX12" i="92"/>
  <c r="AW12" i="92"/>
  <c r="AV12" i="92"/>
  <c r="AU12" i="92"/>
  <c r="AT12" i="92"/>
  <c r="AS12" i="92"/>
  <c r="AR12" i="92"/>
  <c r="AQ12" i="92"/>
  <c r="AP12" i="92"/>
  <c r="AO12" i="92"/>
  <c r="AM12" i="92"/>
  <c r="S12" i="92"/>
  <c r="BF11" i="92"/>
  <c r="BA11" i="92"/>
  <c r="AZ11" i="92"/>
  <c r="AY11" i="92"/>
  <c r="AX11" i="92"/>
  <c r="AW11" i="92"/>
  <c r="AV11" i="92"/>
  <c r="AU11" i="92"/>
  <c r="AT11" i="92"/>
  <c r="AS11" i="92"/>
  <c r="AR11" i="92"/>
  <c r="AQ11" i="92"/>
  <c r="AP11" i="92"/>
  <c r="AO11" i="92"/>
  <c r="AM11" i="92"/>
  <c r="S11" i="92"/>
  <c r="BF10" i="92"/>
  <c r="BA10" i="92"/>
  <c r="AZ10" i="92"/>
  <c r="AY10" i="92"/>
  <c r="AX10" i="92"/>
  <c r="AW10" i="92"/>
  <c r="AV10" i="92"/>
  <c r="AU10" i="92"/>
  <c r="AT10" i="92"/>
  <c r="AS10" i="92"/>
  <c r="AR10" i="92"/>
  <c r="AQ10" i="92"/>
  <c r="AP10" i="92"/>
  <c r="AO10" i="92"/>
  <c r="AM10" i="92"/>
  <c r="S10" i="92"/>
  <c r="BF9" i="92"/>
  <c r="BA9" i="92"/>
  <c r="AZ9" i="92"/>
  <c r="AY9" i="92"/>
  <c r="AX9" i="92"/>
  <c r="AW9" i="92"/>
  <c r="AV9" i="92"/>
  <c r="AU9" i="92"/>
  <c r="AT9" i="92"/>
  <c r="AS9" i="92"/>
  <c r="AR9" i="92"/>
  <c r="AQ9" i="92"/>
  <c r="AP9" i="92"/>
  <c r="AO9" i="92"/>
  <c r="AM9" i="92"/>
  <c r="S9" i="92"/>
  <c r="BA8" i="92"/>
  <c r="AZ8" i="92"/>
  <c r="AY8" i="92"/>
  <c r="AX8" i="92"/>
  <c r="AW8" i="92"/>
  <c r="AV8" i="92"/>
  <c r="AU8" i="92"/>
  <c r="AT8" i="92"/>
  <c r="AS8" i="92"/>
  <c r="AR8" i="92"/>
  <c r="AQ8" i="92"/>
  <c r="AP8" i="92"/>
  <c r="AO8" i="92"/>
  <c r="AM8" i="92"/>
  <c r="S8" i="92"/>
  <c r="BA7" i="92"/>
  <c r="AZ7" i="92"/>
  <c r="AY7" i="92"/>
  <c r="AX7" i="92"/>
  <c r="AW7" i="92"/>
  <c r="AV7" i="92"/>
  <c r="AU7" i="92"/>
  <c r="AT7" i="92"/>
  <c r="AS7" i="92"/>
  <c r="AR7" i="92"/>
  <c r="AQ7" i="92"/>
  <c r="AP7" i="92"/>
  <c r="AO7" i="92"/>
  <c r="AM7" i="92"/>
  <c r="S7" i="92"/>
  <c r="AL67" i="91"/>
  <c r="AK67" i="91"/>
  <c r="BD67" i="91" s="1"/>
  <c r="AH67" i="9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L66" i="91"/>
  <c r="AK66" i="91"/>
  <c r="BD66" i="91" s="1"/>
  <c r="AH66" i="9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L65" i="91"/>
  <c r="AK65" i="91"/>
  <c r="BD65" i="91" s="1"/>
  <c r="AH65" i="9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L64" i="91"/>
  <c r="AK64" i="91"/>
  <c r="BD64" i="91" s="1"/>
  <c r="AH64" i="91"/>
  <c r="AG64" i="91"/>
  <c r="AF64" i="91"/>
  <c r="AE64" i="91"/>
  <c r="AD64" i="91"/>
  <c r="AC64" i="91"/>
  <c r="AB64" i="91"/>
  <c r="AA64" i="91"/>
  <c r="Z64" i="91"/>
  <c r="Y64" i="91"/>
  <c r="X64" i="91"/>
  <c r="W64" i="91"/>
  <c r="V64" i="91"/>
  <c r="AO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F62" i="91"/>
  <c r="BA62" i="91"/>
  <c r="AZ62" i="91"/>
  <c r="AY62" i="91"/>
  <c r="AX62" i="91"/>
  <c r="AW62" i="91"/>
  <c r="AV62" i="91"/>
  <c r="AU62" i="91"/>
  <c r="AT62" i="91"/>
  <c r="AS62" i="91"/>
  <c r="AR62" i="91"/>
  <c r="AQ62" i="91"/>
  <c r="AP62" i="91"/>
  <c r="AO62" i="91"/>
  <c r="AM62" i="91"/>
  <c r="BF61" i="91"/>
  <c r="BA61" i="91"/>
  <c r="AZ61" i="91"/>
  <c r="AY61" i="91"/>
  <c r="AX61" i="91"/>
  <c r="AW61" i="91"/>
  <c r="AV61" i="91"/>
  <c r="AU61" i="91"/>
  <c r="AT61" i="91"/>
  <c r="AS61" i="91"/>
  <c r="AR61" i="91"/>
  <c r="AQ61" i="91"/>
  <c r="AP61" i="91"/>
  <c r="AO61" i="91"/>
  <c r="AM61" i="91"/>
  <c r="BA60" i="91"/>
  <c r="AZ60" i="91"/>
  <c r="AY60" i="91"/>
  <c r="AX60" i="91"/>
  <c r="AW60" i="91"/>
  <c r="AV60" i="91"/>
  <c r="AU60" i="91"/>
  <c r="AT60" i="91"/>
  <c r="AS60" i="91"/>
  <c r="AR60" i="91"/>
  <c r="AQ60" i="91"/>
  <c r="AP60" i="91"/>
  <c r="AO60" i="91"/>
  <c r="AM60" i="91"/>
  <c r="BA59" i="91"/>
  <c r="AZ59" i="91"/>
  <c r="AY59" i="91"/>
  <c r="AX59" i="91"/>
  <c r="AW59" i="91"/>
  <c r="AV59" i="91"/>
  <c r="AU59" i="91"/>
  <c r="AT59" i="91"/>
  <c r="AS59" i="91"/>
  <c r="AR59" i="91"/>
  <c r="AQ59" i="91"/>
  <c r="AP59" i="91"/>
  <c r="AO59" i="91"/>
  <c r="AM59" i="91"/>
  <c r="BA58" i="91"/>
  <c r="AZ58" i="91"/>
  <c r="AY58" i="91"/>
  <c r="AX58" i="91"/>
  <c r="AW58" i="91"/>
  <c r="AV58" i="91"/>
  <c r="AU58" i="91"/>
  <c r="AT58" i="91"/>
  <c r="AS58" i="91"/>
  <c r="AR58" i="91"/>
  <c r="AQ58" i="91"/>
  <c r="AP58" i="91"/>
  <c r="AO58" i="91"/>
  <c r="AM58" i="91"/>
  <c r="BA57" i="91"/>
  <c r="AZ57" i="91"/>
  <c r="AY57" i="91"/>
  <c r="AX57" i="91"/>
  <c r="AW57" i="91"/>
  <c r="AV57" i="91"/>
  <c r="AU57" i="91"/>
  <c r="AT57" i="91"/>
  <c r="AS57" i="91"/>
  <c r="AR57" i="91"/>
  <c r="AQ57" i="91"/>
  <c r="AP57" i="91"/>
  <c r="AO57" i="91"/>
  <c r="AM57" i="91"/>
  <c r="BA56" i="91"/>
  <c r="AZ56" i="91"/>
  <c r="AY56" i="91"/>
  <c r="AX56" i="91"/>
  <c r="AW56" i="91"/>
  <c r="AV56" i="91"/>
  <c r="AU56" i="91"/>
  <c r="AT56" i="91"/>
  <c r="AS56" i="91"/>
  <c r="AR56" i="91"/>
  <c r="AQ56" i="91"/>
  <c r="AP56" i="91"/>
  <c r="AO56" i="91"/>
  <c r="AM56" i="91"/>
  <c r="BA55" i="91"/>
  <c r="AZ55" i="91"/>
  <c r="AY55" i="91"/>
  <c r="AX55" i="91"/>
  <c r="AW55" i="91"/>
  <c r="AV55" i="91"/>
  <c r="AU55" i="91"/>
  <c r="AT55" i="91"/>
  <c r="AS55" i="91"/>
  <c r="AR55" i="91"/>
  <c r="AQ55" i="91"/>
  <c r="AP55" i="91"/>
  <c r="AO55" i="91"/>
  <c r="AM55" i="91"/>
  <c r="BA54" i="91"/>
  <c r="AZ54" i="91"/>
  <c r="AY54" i="91"/>
  <c r="AX54" i="91"/>
  <c r="AW54" i="91"/>
  <c r="AV54" i="91"/>
  <c r="AU54" i="91"/>
  <c r="AT54" i="91"/>
  <c r="AS54" i="91"/>
  <c r="AR54" i="91"/>
  <c r="AQ54" i="91"/>
  <c r="AP54" i="91"/>
  <c r="AO54" i="91"/>
  <c r="AM54" i="91"/>
  <c r="BA53" i="91"/>
  <c r="AZ53" i="91"/>
  <c r="AY53" i="91"/>
  <c r="AX53" i="91"/>
  <c r="AW53" i="91"/>
  <c r="AV53" i="91"/>
  <c r="AU53" i="91"/>
  <c r="AT53" i="91"/>
  <c r="AS53" i="91"/>
  <c r="AR53" i="91"/>
  <c r="AQ53" i="91"/>
  <c r="AP53" i="91"/>
  <c r="AO53" i="91"/>
  <c r="AM53" i="91"/>
  <c r="BA52" i="91"/>
  <c r="AZ52" i="91"/>
  <c r="AY52" i="91"/>
  <c r="AX52" i="91"/>
  <c r="AW52" i="91"/>
  <c r="AV52" i="91"/>
  <c r="AU52" i="91"/>
  <c r="AT52" i="91"/>
  <c r="AS52" i="91"/>
  <c r="AR52" i="91"/>
  <c r="AQ52" i="91"/>
  <c r="AP52" i="91"/>
  <c r="AO52" i="91"/>
  <c r="AM52" i="91"/>
  <c r="BA51" i="91"/>
  <c r="AZ51" i="91"/>
  <c r="AY51" i="91"/>
  <c r="AX51" i="91"/>
  <c r="AW51" i="91"/>
  <c r="AV51" i="91"/>
  <c r="AU51" i="91"/>
  <c r="AT51" i="91"/>
  <c r="AS51" i="91"/>
  <c r="AR51" i="91"/>
  <c r="AQ51" i="91"/>
  <c r="AP51" i="91"/>
  <c r="AO51" i="91"/>
  <c r="AM51" i="91"/>
  <c r="BF48" i="91"/>
  <c r="BF45" i="91"/>
  <c r="AM45" i="91"/>
  <c r="AH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H44" i="91"/>
  <c r="AG44" i="91"/>
  <c r="AF44" i="91"/>
  <c r="AE44" i="91"/>
  <c r="AD44" i="91"/>
  <c r="AC44" i="91"/>
  <c r="AB44" i="91"/>
  <c r="AA44" i="91"/>
  <c r="Z44" i="91"/>
  <c r="Y44" i="91"/>
  <c r="X44" i="91"/>
  <c r="W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L43" i="91"/>
  <c r="AH43" i="91"/>
  <c r="AG43" i="91"/>
  <c r="AF43" i="91"/>
  <c r="AE43" i="91"/>
  <c r="AD43" i="91"/>
  <c r="AC43" i="91"/>
  <c r="AB43" i="91"/>
  <c r="AA43" i="91"/>
  <c r="Z43" i="91"/>
  <c r="Y43" i="91"/>
  <c r="X43" i="91"/>
  <c r="W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L42" i="91"/>
  <c r="AH42" i="91"/>
  <c r="AG42" i="91"/>
  <c r="AF42" i="91"/>
  <c r="AE42" i="91"/>
  <c r="AD42" i="91"/>
  <c r="AC42" i="91"/>
  <c r="AB42" i="91"/>
  <c r="AA42" i="91"/>
  <c r="Z42" i="91"/>
  <c r="Y42" i="91"/>
  <c r="X42" i="91"/>
  <c r="W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P41" i="91"/>
  <c r="A41" i="91"/>
  <c r="BF40" i="91"/>
  <c r="BA40" i="91"/>
  <c r="AZ40" i="91"/>
  <c r="AY40" i="91"/>
  <c r="AX40" i="91"/>
  <c r="AW40" i="91"/>
  <c r="AV40" i="91"/>
  <c r="AU40" i="91"/>
  <c r="AT40" i="91"/>
  <c r="AS40" i="91"/>
  <c r="AR40" i="91"/>
  <c r="AQ40" i="91"/>
  <c r="AP40" i="91"/>
  <c r="AO40" i="91"/>
  <c r="AM40" i="91"/>
  <c r="BF39" i="91"/>
  <c r="BA39" i="91"/>
  <c r="AZ39" i="91"/>
  <c r="AY39" i="91"/>
  <c r="AX39" i="91"/>
  <c r="AW39" i="91"/>
  <c r="AV39" i="91"/>
  <c r="AU39" i="91"/>
  <c r="AT39" i="91"/>
  <c r="AS39" i="91"/>
  <c r="AR39" i="91"/>
  <c r="AQ39" i="91"/>
  <c r="AP39" i="91"/>
  <c r="AO39" i="91"/>
  <c r="AM39" i="91"/>
  <c r="BA38" i="91"/>
  <c r="AZ38" i="91"/>
  <c r="AY38" i="91"/>
  <c r="AX38" i="91"/>
  <c r="AW38" i="91"/>
  <c r="AV38" i="91"/>
  <c r="AU38" i="91"/>
  <c r="AT38" i="91"/>
  <c r="AS38" i="91"/>
  <c r="AR38" i="91"/>
  <c r="AQ38" i="91"/>
  <c r="AP38" i="91"/>
  <c r="AO38" i="91"/>
  <c r="AM38" i="91"/>
  <c r="BA37" i="91"/>
  <c r="AZ37" i="91"/>
  <c r="AY37" i="91"/>
  <c r="AX37" i="91"/>
  <c r="AW37" i="91"/>
  <c r="AV37" i="91"/>
  <c r="AU37" i="91"/>
  <c r="AT37" i="91"/>
  <c r="AS37" i="91"/>
  <c r="AR37" i="91"/>
  <c r="AQ37" i="91"/>
  <c r="AP37" i="91"/>
  <c r="AO37" i="91"/>
  <c r="AM37" i="91"/>
  <c r="BA36" i="91"/>
  <c r="AZ36" i="91"/>
  <c r="AY36" i="91"/>
  <c r="AX36" i="91"/>
  <c r="AW36" i="91"/>
  <c r="AV36" i="91"/>
  <c r="AU36" i="91"/>
  <c r="AT36" i="91"/>
  <c r="AS36" i="91"/>
  <c r="AR36" i="91"/>
  <c r="AQ36" i="91"/>
  <c r="AP36" i="91"/>
  <c r="AO36" i="91"/>
  <c r="AM36" i="91"/>
  <c r="BA35" i="91"/>
  <c r="AZ35" i="91"/>
  <c r="AY35" i="91"/>
  <c r="AX35" i="91"/>
  <c r="AW35" i="91"/>
  <c r="AV35" i="91"/>
  <c r="AU35" i="91"/>
  <c r="AT35" i="91"/>
  <c r="AS35" i="91"/>
  <c r="AR35" i="91"/>
  <c r="AQ35" i="91"/>
  <c r="AP35" i="91"/>
  <c r="AO35" i="91"/>
  <c r="AM35" i="91"/>
  <c r="BA34" i="91"/>
  <c r="AZ34" i="91"/>
  <c r="AY34" i="91"/>
  <c r="AX34" i="91"/>
  <c r="AW34" i="91"/>
  <c r="AV34" i="91"/>
  <c r="AU34" i="91"/>
  <c r="AT34" i="91"/>
  <c r="AS34" i="91"/>
  <c r="AR34" i="91"/>
  <c r="AQ34" i="91"/>
  <c r="AP34" i="91"/>
  <c r="AO34" i="91"/>
  <c r="AM34" i="91"/>
  <c r="BF33" i="91"/>
  <c r="BA33" i="91"/>
  <c r="AZ33" i="91"/>
  <c r="AY33" i="91"/>
  <c r="AX33" i="91"/>
  <c r="AW33" i="91"/>
  <c r="AV33" i="91"/>
  <c r="AU33" i="91"/>
  <c r="AT33" i="91"/>
  <c r="AS33" i="91"/>
  <c r="AR33" i="91"/>
  <c r="AQ33" i="91"/>
  <c r="AP33" i="91"/>
  <c r="AO33" i="91"/>
  <c r="AM33" i="91"/>
  <c r="BF32" i="91"/>
  <c r="BA32" i="91"/>
  <c r="AZ32" i="91"/>
  <c r="AY32" i="91"/>
  <c r="AX32" i="91"/>
  <c r="AW32" i="91"/>
  <c r="AV32" i="91"/>
  <c r="AU32" i="91"/>
  <c r="AT32" i="91"/>
  <c r="AS32" i="91"/>
  <c r="AR32" i="91"/>
  <c r="AQ32" i="91"/>
  <c r="AP32" i="91"/>
  <c r="AO32" i="91"/>
  <c r="AM32" i="91"/>
  <c r="BF31" i="91"/>
  <c r="BA31" i="91"/>
  <c r="AZ31" i="91"/>
  <c r="AY31" i="91"/>
  <c r="AX31" i="91"/>
  <c r="AW31" i="91"/>
  <c r="AV31" i="91"/>
  <c r="AU31" i="91"/>
  <c r="AT31" i="91"/>
  <c r="AS31" i="91"/>
  <c r="AR31" i="91"/>
  <c r="AQ31" i="91"/>
  <c r="AP31" i="91"/>
  <c r="AO31" i="91"/>
  <c r="AM31" i="91"/>
  <c r="BA30" i="91"/>
  <c r="AZ30" i="91"/>
  <c r="AY30" i="91"/>
  <c r="AX30" i="91"/>
  <c r="AW30" i="91"/>
  <c r="AV30" i="91"/>
  <c r="AU30" i="91"/>
  <c r="AT30" i="91"/>
  <c r="AS30" i="91"/>
  <c r="AR30" i="91"/>
  <c r="AQ30" i="91"/>
  <c r="AP30" i="91"/>
  <c r="AO30" i="91"/>
  <c r="AM30" i="91"/>
  <c r="AO29" i="91"/>
  <c r="AM29" i="91"/>
  <c r="BF26" i="91"/>
  <c r="AL23" i="91"/>
  <c r="AK23" i="91"/>
  <c r="BD23" i="91" s="1"/>
  <c r="AH23" i="9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L22" i="91"/>
  <c r="AK22" i="91"/>
  <c r="BD22" i="91" s="1"/>
  <c r="AH22" i="9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L21" i="91"/>
  <c r="AK21" i="91"/>
  <c r="BD21" i="91" s="1"/>
  <c r="AH21" i="9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L20" i="91"/>
  <c r="AK20" i="91"/>
  <c r="BD20" i="91" s="1"/>
  <c r="AH20" i="9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F18" i="91"/>
  <c r="BA18" i="91"/>
  <c r="AZ18" i="91"/>
  <c r="AY18" i="91"/>
  <c r="AX18" i="91"/>
  <c r="AW18" i="91"/>
  <c r="AV18" i="91"/>
  <c r="AU18" i="91"/>
  <c r="AT18" i="91"/>
  <c r="AS18" i="91"/>
  <c r="AR18" i="91"/>
  <c r="AQ18" i="91"/>
  <c r="AP18" i="91"/>
  <c r="AO18" i="91"/>
  <c r="BF17" i="91"/>
  <c r="BA17" i="91"/>
  <c r="AZ17" i="91"/>
  <c r="AY17" i="91"/>
  <c r="AX17" i="91"/>
  <c r="AW17" i="91"/>
  <c r="AV17" i="91"/>
  <c r="AU17" i="91"/>
  <c r="AT17" i="91"/>
  <c r="AS17" i="91"/>
  <c r="AR17" i="91"/>
  <c r="AQ17" i="91"/>
  <c r="AP17" i="91"/>
  <c r="AO17" i="91"/>
  <c r="AM17" i="91"/>
  <c r="BF16" i="91"/>
  <c r="BA16" i="91"/>
  <c r="AZ16" i="91"/>
  <c r="AY16" i="91"/>
  <c r="AX16" i="91"/>
  <c r="AW16" i="91"/>
  <c r="AV16" i="91"/>
  <c r="AU16" i="91"/>
  <c r="AT16" i="91"/>
  <c r="AS16" i="91"/>
  <c r="AR16" i="91"/>
  <c r="AQ16" i="91"/>
  <c r="AP16" i="91"/>
  <c r="AO16" i="91"/>
  <c r="AM16" i="91"/>
  <c r="BF15" i="91"/>
  <c r="BA15" i="91"/>
  <c r="AZ15" i="91"/>
  <c r="AY15" i="91"/>
  <c r="AX15" i="91"/>
  <c r="AW15" i="91"/>
  <c r="AV15" i="91"/>
  <c r="AU15" i="91"/>
  <c r="AT15" i="91"/>
  <c r="AS15" i="91"/>
  <c r="AR15" i="91"/>
  <c r="AQ15" i="91"/>
  <c r="AP15" i="91"/>
  <c r="AO15" i="91"/>
  <c r="AM15" i="91"/>
  <c r="BF14" i="91"/>
  <c r="BA14" i="91"/>
  <c r="AZ14" i="91"/>
  <c r="AY14" i="91"/>
  <c r="AX14" i="91"/>
  <c r="AW14" i="91"/>
  <c r="AV14" i="91"/>
  <c r="AU14" i="91"/>
  <c r="AT14" i="91"/>
  <c r="AS14" i="91"/>
  <c r="AR14" i="91"/>
  <c r="AQ14" i="91"/>
  <c r="AP14" i="91"/>
  <c r="AO14" i="91"/>
  <c r="AM14" i="91"/>
  <c r="BF13" i="91"/>
  <c r="BA13" i="91"/>
  <c r="AZ13" i="91"/>
  <c r="AY13" i="91"/>
  <c r="AX13" i="91"/>
  <c r="AW13" i="91"/>
  <c r="AV13" i="91"/>
  <c r="AU13" i="91"/>
  <c r="AT13" i="91"/>
  <c r="AS13" i="91"/>
  <c r="AR13" i="91"/>
  <c r="AQ13" i="91"/>
  <c r="AP13" i="91"/>
  <c r="AO13" i="91"/>
  <c r="AM13" i="91"/>
  <c r="BF12" i="91"/>
  <c r="BA12" i="91"/>
  <c r="AZ12" i="91"/>
  <c r="AY12" i="91"/>
  <c r="AX12" i="91"/>
  <c r="AW12" i="91"/>
  <c r="AV12" i="91"/>
  <c r="AU12" i="91"/>
  <c r="AT12" i="91"/>
  <c r="AS12" i="91"/>
  <c r="AR12" i="91"/>
  <c r="AQ12" i="91"/>
  <c r="AP12" i="91"/>
  <c r="AO12" i="91"/>
  <c r="AM12" i="91"/>
  <c r="BF11" i="91"/>
  <c r="BA11" i="91"/>
  <c r="AZ11" i="91"/>
  <c r="AY11" i="91"/>
  <c r="AX11" i="91"/>
  <c r="AW11" i="91"/>
  <c r="AV11" i="91"/>
  <c r="AU11" i="91"/>
  <c r="AT11" i="91"/>
  <c r="AS11" i="91"/>
  <c r="AR11" i="91"/>
  <c r="AQ11" i="91"/>
  <c r="AP11" i="91"/>
  <c r="AO11" i="91"/>
  <c r="AM11" i="91"/>
  <c r="BF10" i="91"/>
  <c r="BA10" i="91"/>
  <c r="AZ10" i="91"/>
  <c r="AY10" i="91"/>
  <c r="AX10" i="91"/>
  <c r="AW10" i="91"/>
  <c r="AV10" i="91"/>
  <c r="AU10" i="91"/>
  <c r="AT10" i="91"/>
  <c r="AS10" i="91"/>
  <c r="AR10" i="91"/>
  <c r="AQ10" i="91"/>
  <c r="AP10" i="91"/>
  <c r="AO10" i="91"/>
  <c r="AM10" i="91"/>
  <c r="BF9" i="91"/>
  <c r="BA9" i="91"/>
  <c r="AZ9" i="91"/>
  <c r="AY9" i="91"/>
  <c r="AX9" i="91"/>
  <c r="AW9" i="91"/>
  <c r="AV9" i="91"/>
  <c r="AU9" i="91"/>
  <c r="AT9" i="91"/>
  <c r="AS9" i="91"/>
  <c r="AR9" i="91"/>
  <c r="AQ9" i="91"/>
  <c r="AP9" i="91"/>
  <c r="AO9" i="91"/>
  <c r="AM9" i="91"/>
  <c r="BA8" i="91"/>
  <c r="AZ8" i="91"/>
  <c r="AY8" i="91"/>
  <c r="AX8" i="91"/>
  <c r="AW8" i="91"/>
  <c r="AV8" i="91"/>
  <c r="AU8" i="91"/>
  <c r="AT8" i="91"/>
  <c r="AS8" i="91"/>
  <c r="AR8" i="91"/>
  <c r="AQ8" i="91"/>
  <c r="AP8" i="91"/>
  <c r="AO8" i="91"/>
  <c r="AM8" i="91"/>
  <c r="BA7" i="91"/>
  <c r="AZ7" i="91"/>
  <c r="AY7" i="91"/>
  <c r="AX7" i="91"/>
  <c r="AW7" i="91"/>
  <c r="AV7" i="91"/>
  <c r="AU7" i="91"/>
  <c r="AT7" i="91"/>
  <c r="AS7" i="91"/>
  <c r="AR7" i="91"/>
  <c r="AQ7" i="91"/>
  <c r="AP7" i="91"/>
  <c r="AO7" i="91"/>
  <c r="AM7" i="91"/>
  <c r="AP66" i="92" l="1"/>
  <c r="AT66" i="92"/>
  <c r="AX66" i="92"/>
  <c r="BD21" i="92"/>
  <c r="BD23" i="92"/>
  <c r="BD20" i="92"/>
  <c r="BD22" i="92"/>
  <c r="BF40" i="92"/>
  <c r="AR44" i="92"/>
  <c r="AV44" i="92"/>
  <c r="BE67" i="92"/>
  <c r="AQ42" i="92"/>
  <c r="AU42" i="92"/>
  <c r="AY42" i="92"/>
  <c r="AO67" i="92"/>
  <c r="AS43" i="92"/>
  <c r="AW43" i="92"/>
  <c r="BA43" i="92"/>
  <c r="AZ44" i="92"/>
  <c r="AR67" i="92"/>
  <c r="AV67" i="92"/>
  <c r="AZ67" i="92"/>
  <c r="AP43" i="92"/>
  <c r="AT43" i="92"/>
  <c r="AS67" i="92"/>
  <c r="AX43" i="92"/>
  <c r="S44" i="92"/>
  <c r="BE45" i="92"/>
  <c r="AS23" i="92"/>
  <c r="AW23" i="92"/>
  <c r="BA23" i="92"/>
  <c r="AR21" i="92"/>
  <c r="AV21" i="92"/>
  <c r="AZ21" i="92"/>
  <c r="AP22" i="92"/>
  <c r="AT22" i="92"/>
  <c r="AX22" i="92"/>
  <c r="AS64" i="91"/>
  <c r="AW64" i="91"/>
  <c r="S67" i="92"/>
  <c r="S45" i="92"/>
  <c r="AM23" i="92"/>
  <c r="S23" i="92"/>
  <c r="BE66" i="92"/>
  <c r="BF39" i="92"/>
  <c r="BF38" i="92"/>
  <c r="AM43" i="91"/>
  <c r="BF35" i="92"/>
  <c r="AM44" i="92"/>
  <c r="BF37" i="92"/>
  <c r="S66" i="92"/>
  <c r="S22" i="92"/>
  <c r="AM43" i="92"/>
  <c r="BF36" i="92"/>
  <c r="AM21" i="92"/>
  <c r="E58" i="93"/>
  <c r="E53" i="93"/>
  <c r="E47" i="93"/>
  <c r="E56" i="93"/>
  <c r="S65" i="92"/>
  <c r="BF34" i="92"/>
  <c r="S43" i="92"/>
  <c r="S21" i="92"/>
  <c r="E59" i="93"/>
  <c r="AM65" i="91"/>
  <c r="BE65" i="91"/>
  <c r="BF65" i="91" s="1"/>
  <c r="BE66" i="91"/>
  <c r="BF66" i="91" s="1"/>
  <c r="BE67" i="91"/>
  <c r="BF67" i="91" s="1"/>
  <c r="AM21" i="91"/>
  <c r="BE21" i="91"/>
  <c r="BF21" i="91" s="1"/>
  <c r="BE22" i="91"/>
  <c r="BF22" i="91" s="1"/>
  <c r="BE23" i="91"/>
  <c r="BF23" i="91" s="1"/>
  <c r="S20" i="91"/>
  <c r="BE20" i="91"/>
  <c r="BF20" i="91" s="1"/>
  <c r="E54" i="93"/>
  <c r="BF31" i="92"/>
  <c r="BF32" i="92"/>
  <c r="BF33" i="92"/>
  <c r="AQ67" i="91"/>
  <c r="AU67" i="91"/>
  <c r="AS67" i="91"/>
  <c r="AQ42" i="91"/>
  <c r="AU42" i="91"/>
  <c r="AQ44" i="91"/>
  <c r="AU44" i="91"/>
  <c r="AY44" i="91"/>
  <c r="AU23" i="91"/>
  <c r="AQ20" i="91"/>
  <c r="AU20" i="91"/>
  <c r="AY20" i="91"/>
  <c r="AO21" i="91"/>
  <c r="AS21" i="91"/>
  <c r="AW21" i="91"/>
  <c r="BA21" i="91"/>
  <c r="AQ22" i="91"/>
  <c r="AU22" i="91"/>
  <c r="AY22" i="91"/>
  <c r="AO23" i="91"/>
  <c r="AS23" i="91"/>
  <c r="AW23" i="91"/>
  <c r="BA23" i="91"/>
  <c r="AR44" i="91"/>
  <c r="AV44" i="91"/>
  <c r="AZ44" i="91"/>
  <c r="AP45" i="91"/>
  <c r="AT45" i="91"/>
  <c r="AX45" i="91"/>
  <c r="AO66" i="91"/>
  <c r="AS66" i="91"/>
  <c r="AW66" i="91"/>
  <c r="BA66" i="91"/>
  <c r="AR67" i="91"/>
  <c r="AV67" i="91"/>
  <c r="AO43" i="91"/>
  <c r="AS43" i="91"/>
  <c r="AW43" i="91"/>
  <c r="AQ65" i="91"/>
  <c r="AU65" i="91"/>
  <c r="AY65" i="91"/>
  <c r="AP66" i="91"/>
  <c r="E55" i="93"/>
  <c r="E49" i="93"/>
  <c r="E48" i="93"/>
  <c r="E50" i="93"/>
  <c r="E57" i="93"/>
  <c r="E51" i="93"/>
  <c r="K36" i="93"/>
  <c r="K27" i="93"/>
  <c r="K35" i="93"/>
  <c r="K31" i="93"/>
  <c r="K39" i="93"/>
  <c r="K32" i="93"/>
  <c r="K30" i="93"/>
  <c r="K37" i="93"/>
  <c r="K29" i="93"/>
  <c r="K34" i="93"/>
  <c r="S42" i="92"/>
  <c r="S20" i="92"/>
  <c r="L55" i="93"/>
  <c r="L58" i="93"/>
  <c r="L56" i="93"/>
  <c r="O40" i="93"/>
  <c r="K28" i="93"/>
  <c r="K38" i="93"/>
  <c r="L38" i="93"/>
  <c r="S64" i="92"/>
  <c r="AM42" i="92"/>
  <c r="AM20" i="92"/>
  <c r="AM64" i="91"/>
  <c r="L49" i="93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3" i="91"/>
  <c r="BA64" i="91"/>
  <c r="AY67" i="91"/>
  <c r="AZ63" i="91"/>
  <c r="BA43" i="91"/>
  <c r="AY42" i="91"/>
  <c r="BA41" i="91"/>
  <c r="K55" i="93"/>
  <c r="L50" i="93"/>
  <c r="Q50" i="93"/>
  <c r="K52" i="93"/>
  <c r="K47" i="93"/>
  <c r="K50" i="93"/>
  <c r="AR45" i="91"/>
  <c r="AZ45" i="91"/>
  <c r="AR41" i="91"/>
  <c r="AQ45" i="91"/>
  <c r="AY45" i="91"/>
  <c r="BA19" i="91"/>
  <c r="AS19" i="91"/>
  <c r="AU63" i="91"/>
  <c r="AT43" i="91"/>
  <c r="AO44" i="91"/>
  <c r="AW44" i="91"/>
  <c r="AP64" i="91"/>
  <c r="AT64" i="91"/>
  <c r="AX64" i="91"/>
  <c r="AR65" i="91"/>
  <c r="AV65" i="91"/>
  <c r="AZ65" i="91"/>
  <c r="AT66" i="91"/>
  <c r="AX66" i="91"/>
  <c r="AZ67" i="91"/>
  <c r="AX67" i="91"/>
  <c r="AO41" i="91"/>
  <c r="AQ63" i="91"/>
  <c r="AP20" i="91"/>
  <c r="AT20" i="91"/>
  <c r="AX20" i="91"/>
  <c r="AR21" i="91"/>
  <c r="AV21" i="91"/>
  <c r="AZ21" i="91"/>
  <c r="AP22" i="91"/>
  <c r="AT22" i="91"/>
  <c r="AX22" i="91"/>
  <c r="AR23" i="91"/>
  <c r="AV23" i="91"/>
  <c r="AZ23" i="91"/>
  <c r="AP42" i="91"/>
  <c r="AT42" i="91"/>
  <c r="AX42" i="91"/>
  <c r="AR43" i="91"/>
  <c r="AV43" i="91"/>
  <c r="AZ43" i="91"/>
  <c r="AT44" i="91"/>
  <c r="AO45" i="91"/>
  <c r="AS45" i="91"/>
  <c r="AW45" i="91"/>
  <c r="BA45" i="91"/>
  <c r="BF52" i="91"/>
  <c r="AV41" i="91"/>
  <c r="AR20" i="91"/>
  <c r="AV20" i="91"/>
  <c r="AZ20" i="91"/>
  <c r="AP21" i="91"/>
  <c r="AT21" i="91"/>
  <c r="AX21" i="91"/>
  <c r="AR22" i="91"/>
  <c r="AV22" i="91"/>
  <c r="AZ22" i="91"/>
  <c r="AP23" i="91"/>
  <c r="AT23" i="91"/>
  <c r="AX23" i="91"/>
  <c r="BF30" i="91"/>
  <c r="AR42" i="91"/>
  <c r="AV42" i="91"/>
  <c r="AZ42" i="91"/>
  <c r="AP43" i="91"/>
  <c r="AX43" i="91"/>
  <c r="AU45" i="91"/>
  <c r="AQ64" i="91"/>
  <c r="AU64" i="91"/>
  <c r="AY64" i="91"/>
  <c r="AO65" i="91"/>
  <c r="AS65" i="91"/>
  <c r="AW65" i="91"/>
  <c r="BA65" i="91"/>
  <c r="AQ66" i="91"/>
  <c r="AU66" i="91"/>
  <c r="AY66" i="91"/>
  <c r="AO67" i="91"/>
  <c r="AW67" i="91"/>
  <c r="BA67" i="91"/>
  <c r="AV19" i="91"/>
  <c r="AQ41" i="91"/>
  <c r="AX63" i="91"/>
  <c r="AP44" i="91"/>
  <c r="AX44" i="91"/>
  <c r="AZ41" i="91"/>
  <c r="BF7" i="91"/>
  <c r="BF8" i="91"/>
  <c r="AO20" i="91"/>
  <c r="AS20" i="91"/>
  <c r="AW20" i="91"/>
  <c r="BA20" i="91"/>
  <c r="AQ21" i="91"/>
  <c r="AU21" i="91"/>
  <c r="AY21" i="91"/>
  <c r="AO22" i="91"/>
  <c r="AS22" i="91"/>
  <c r="AW22" i="91"/>
  <c r="BA22" i="91"/>
  <c r="AQ23" i="91"/>
  <c r="AY23" i="91"/>
  <c r="AO42" i="91"/>
  <c r="AS42" i="91"/>
  <c r="AW42" i="91"/>
  <c r="BA42" i="91"/>
  <c r="AQ43" i="91"/>
  <c r="AU43" i="91"/>
  <c r="AY43" i="91"/>
  <c r="AS44" i="91"/>
  <c r="BA44" i="91"/>
  <c r="AV45" i="91"/>
  <c r="AR64" i="91"/>
  <c r="AV64" i="91"/>
  <c r="AZ64" i="91"/>
  <c r="AP65" i="91"/>
  <c r="AT65" i="91"/>
  <c r="AX65" i="91"/>
  <c r="AR66" i="91"/>
  <c r="AV66" i="91"/>
  <c r="AZ66" i="91"/>
  <c r="AP67" i="91"/>
  <c r="AT67" i="91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T23" i="92"/>
  <c r="AX23" i="92"/>
  <c r="AR42" i="92"/>
  <c r="AV42" i="92"/>
  <c r="AO22" i="92"/>
  <c r="AR23" i="92"/>
  <c r="AV23" i="92"/>
  <c r="AZ23" i="92"/>
  <c r="AX20" i="92"/>
  <c r="AQ20" i="92"/>
  <c r="AU20" i="92"/>
  <c r="AY20" i="92"/>
  <c r="AO21" i="92"/>
  <c r="AS21" i="92"/>
  <c r="AW21" i="92"/>
  <c r="BA21" i="92"/>
  <c r="AQ22" i="92"/>
  <c r="AU22" i="92"/>
  <c r="AY22" i="92"/>
  <c r="AO23" i="92"/>
  <c r="AR45" i="92"/>
  <c r="AV45" i="92"/>
  <c r="AZ45" i="92"/>
  <c r="AP64" i="92"/>
  <c r="AT64" i="92"/>
  <c r="AX64" i="92"/>
  <c r="AO65" i="92"/>
  <c r="AS65" i="92"/>
  <c r="AW65" i="92"/>
  <c r="BA65" i="92"/>
  <c r="BA67" i="92"/>
  <c r="BF30" i="92"/>
  <c r="AR20" i="92"/>
  <c r="AV20" i="92"/>
  <c r="AZ20" i="92"/>
  <c r="AP23" i="92"/>
  <c r="BA44" i="92"/>
  <c r="AQ44" i="92"/>
  <c r="AU44" i="92"/>
  <c r="AY44" i="92"/>
  <c r="AO45" i="92"/>
  <c r="AS45" i="92"/>
  <c r="AW45" i="92"/>
  <c r="BA45" i="92"/>
  <c r="AQ64" i="92"/>
  <c r="AU64" i="92"/>
  <c r="AY64" i="92"/>
  <c r="AP65" i="92"/>
  <c r="AT65" i="92"/>
  <c r="AX65" i="92"/>
  <c r="AO20" i="92"/>
  <c r="AS20" i="92"/>
  <c r="AW20" i="92"/>
  <c r="BA20" i="92"/>
  <c r="AP21" i="92"/>
  <c r="AT21" i="92"/>
  <c r="AX21" i="92"/>
  <c r="AR22" i="92"/>
  <c r="AV22" i="92"/>
  <c r="AZ22" i="92"/>
  <c r="AZ42" i="92"/>
  <c r="AS42" i="92"/>
  <c r="AW42" i="92"/>
  <c r="BA42" i="92"/>
  <c r="AQ43" i="92"/>
  <c r="AU43" i="92"/>
  <c r="AY43" i="92"/>
  <c r="AS44" i="92"/>
  <c r="AW44" i="92"/>
  <c r="AP45" i="92"/>
  <c r="AT45" i="92"/>
  <c r="AX45" i="92"/>
  <c r="AR64" i="92"/>
  <c r="AV64" i="92"/>
  <c r="AZ64" i="92"/>
  <c r="AQ65" i="92"/>
  <c r="AU65" i="92"/>
  <c r="AY65" i="92"/>
  <c r="AR66" i="92"/>
  <c r="AV66" i="92"/>
  <c r="AZ66" i="92"/>
  <c r="AW67" i="92"/>
  <c r="AP67" i="92"/>
  <c r="AT67" i="92"/>
  <c r="AX67" i="92"/>
  <c r="BF8" i="92"/>
  <c r="AQ23" i="92"/>
  <c r="AU23" i="92"/>
  <c r="AY23" i="92"/>
  <c r="AP20" i="92"/>
  <c r="AT20" i="92"/>
  <c r="AQ21" i="92"/>
  <c r="AU21" i="92"/>
  <c r="AY21" i="92"/>
  <c r="AS22" i="92"/>
  <c r="AW22" i="92"/>
  <c r="BA22" i="92"/>
  <c r="BF29" i="92"/>
  <c r="AP42" i="92"/>
  <c r="AT42" i="92"/>
  <c r="AX42" i="92"/>
  <c r="BD42" i="92"/>
  <c r="AR43" i="92"/>
  <c r="AV43" i="92"/>
  <c r="AZ43" i="92"/>
  <c r="AP44" i="92"/>
  <c r="AT44" i="92"/>
  <c r="AX44" i="92"/>
  <c r="AQ45" i="92"/>
  <c r="AU45" i="92"/>
  <c r="AY45" i="92"/>
  <c r="AO64" i="92"/>
  <c r="AS64" i="92"/>
  <c r="AW64" i="92"/>
  <c r="BA64" i="92"/>
  <c r="AR65" i="92"/>
  <c r="AV65" i="92"/>
  <c r="AZ65" i="92"/>
  <c r="BE65" i="92"/>
  <c r="AO66" i="92"/>
  <c r="AS66" i="92"/>
  <c r="AW66" i="92"/>
  <c r="BA66" i="92"/>
  <c r="AQ67" i="92"/>
  <c r="AU67" i="92"/>
  <c r="AY67" i="92"/>
  <c r="P71" i="70"/>
  <c r="AM45" i="92"/>
  <c r="BF63" i="92"/>
  <c r="BE41" i="92"/>
  <c r="BF41" i="92" s="1"/>
  <c r="BD44" i="92"/>
  <c r="BD45" i="92"/>
  <c r="BD43" i="92"/>
  <c r="AM19" i="92"/>
  <c r="BF7" i="92"/>
  <c r="S19" i="92"/>
  <c r="BF29" i="91"/>
  <c r="BF41" i="91"/>
  <c r="AM67" i="91"/>
  <c r="AM66" i="91"/>
  <c r="BF51" i="91"/>
  <c r="P75" i="70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W63" i="91"/>
  <c r="AW41" i="91"/>
  <c r="AW19" i="91"/>
  <c r="AQ19" i="91"/>
  <c r="AY19" i="91"/>
  <c r="AM26" i="92"/>
  <c r="BF26" i="92" s="1"/>
  <c r="BE42" i="92"/>
  <c r="BE43" i="92"/>
  <c r="BE44" i="92"/>
  <c r="A41" i="92"/>
  <c r="BF19" i="92"/>
  <c r="BF23" i="92"/>
  <c r="AM20" i="91"/>
  <c r="AM41" i="91"/>
  <c r="AM42" i="91"/>
  <c r="BF63" i="91"/>
  <c r="AM22" i="91"/>
  <c r="AM23" i="91"/>
  <c r="BF66" i="92" l="1"/>
  <c r="BF67" i="92"/>
  <c r="BF45" i="92"/>
  <c r="BF44" i="92"/>
  <c r="BF21" i="92"/>
  <c r="BF22" i="92"/>
  <c r="BF43" i="92"/>
  <c r="BF65" i="92"/>
  <c r="E60" i="93"/>
  <c r="K40" i="93"/>
  <c r="Q40" i="93"/>
  <c r="BF20" i="92"/>
  <c r="BF42" i="92"/>
  <c r="K60" i="93"/>
  <c r="Q60" i="93"/>
  <c r="L60" i="93"/>
  <c r="K20" i="93"/>
  <c r="BF19" i="91"/>
  <c r="F60" i="93"/>
  <c r="L40" i="93"/>
  <c r="L20" i="93"/>
  <c r="Q20" i="93"/>
  <c r="F20" i="93"/>
  <c r="BE64" i="92"/>
  <c r="BF64" i="92" s="1"/>
  <c r="R21" i="87" l="1"/>
  <c r="R32" i="87"/>
  <c r="D50" i="2"/>
  <c r="C50" i="2"/>
  <c r="Y32" i="87"/>
  <c r="X32" i="87"/>
  <c r="Y31" i="87"/>
  <c r="Y29" i="87"/>
  <c r="Y26" i="87"/>
  <c r="X26" i="87"/>
  <c r="Y23" i="87"/>
  <c r="X23" i="87"/>
  <c r="Y21" i="87"/>
  <c r="X21" i="87"/>
  <c r="Y20" i="87"/>
  <c r="Y18" i="87"/>
  <c r="Y15" i="87"/>
  <c r="X15" i="87"/>
  <c r="Y12" i="87"/>
  <c r="X12" i="87"/>
  <c r="Y10" i="87"/>
  <c r="X10" i="87"/>
  <c r="Y9" i="87"/>
  <c r="R33" i="87" l="1"/>
  <c r="S33" i="87"/>
  <c r="R22" i="87"/>
  <c r="S22" i="87"/>
  <c r="Y33" i="87"/>
  <c r="Y22" i="87"/>
  <c r="Y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C95" i="86"/>
  <c r="B95" i="86"/>
  <c r="F61" i="70" l="1"/>
  <c r="E95" i="86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D53" i="2" l="1"/>
  <c r="C53" i="2"/>
  <c r="C7" i="2" l="1"/>
  <c r="D7" i="2"/>
  <c r="C10" i="2"/>
  <c r="D10" i="2"/>
  <c r="O28" i="66"/>
  <c r="L28" i="66"/>
  <c r="F28" i="66"/>
  <c r="N25" i="66"/>
  <c r="O25" i="66"/>
  <c r="N26" i="66"/>
  <c r="O26" i="66"/>
  <c r="O27" i="66"/>
  <c r="N29" i="66"/>
  <c r="O29" i="66"/>
  <c r="L25" i="66"/>
  <c r="F25" i="66"/>
  <c r="B61" i="3"/>
  <c r="C61" i="3"/>
  <c r="H32" i="70"/>
  <c r="I32" i="70"/>
  <c r="B32" i="66"/>
  <c r="C32" i="66"/>
  <c r="F32" i="70" l="1"/>
  <c r="P28" i="66"/>
  <c r="P29" i="66"/>
  <c r="P25" i="66"/>
  <c r="P26" i="66"/>
  <c r="J62" i="3"/>
  <c r="F26" i="66"/>
  <c r="F29" i="66"/>
  <c r="F30" i="66"/>
  <c r="L26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22" i="66"/>
  <c r="O22" i="66"/>
  <c r="N23" i="66"/>
  <c r="O23" i="66"/>
  <c r="L22" i="66"/>
  <c r="L23" i="66"/>
  <c r="F22" i="66"/>
  <c r="F23" i="66"/>
  <c r="N56" i="68"/>
  <c r="O56" i="68"/>
  <c r="L56" i="68"/>
  <c r="F56" i="68"/>
  <c r="N51" i="66"/>
  <c r="O51" i="66"/>
  <c r="L51" i="66"/>
  <c r="F51" i="66"/>
  <c r="N57" i="86"/>
  <c r="O57" i="86"/>
  <c r="L57" i="86"/>
  <c r="F57" i="86"/>
  <c r="N56" i="3"/>
  <c r="O56" i="3"/>
  <c r="L56" i="3"/>
  <c r="F56" i="3"/>
  <c r="P91" i="68" l="1"/>
  <c r="P56" i="68"/>
  <c r="P92" i="68"/>
  <c r="P30" i="66"/>
  <c r="P22" i="66"/>
  <c r="P52" i="66"/>
  <c r="P89" i="86"/>
  <c r="P88" i="86"/>
  <c r="P94" i="68"/>
  <c r="P93" i="68"/>
  <c r="P51" i="66"/>
  <c r="P23" i="66"/>
  <c r="P18" i="70"/>
  <c r="P57" i="86"/>
  <c r="P56" i="3"/>
  <c r="Q5" i="2"/>
  <c r="M5" i="2"/>
  <c r="W34" i="87"/>
  <c r="V34" i="87"/>
  <c r="F34" i="87"/>
  <c r="E34" i="87"/>
  <c r="D34" i="87"/>
  <c r="C34" i="87"/>
  <c r="B34" i="87"/>
  <c r="W32" i="87"/>
  <c r="V32" i="87"/>
  <c r="P32" i="87"/>
  <c r="Q33" i="87" s="1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W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W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W26" i="87"/>
  <c r="V26" i="87"/>
  <c r="U26" i="87"/>
  <c r="W23" i="87"/>
  <c r="V23" i="87"/>
  <c r="F23" i="87"/>
  <c r="E23" i="87"/>
  <c r="D23" i="87"/>
  <c r="C23" i="87"/>
  <c r="B23" i="87"/>
  <c r="W21" i="87"/>
  <c r="V21" i="87"/>
  <c r="P21" i="87"/>
  <c r="O21" i="87"/>
  <c r="N21" i="87"/>
  <c r="M21" i="87"/>
  <c r="L21" i="87"/>
  <c r="K21" i="87"/>
  <c r="J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L19" i="87"/>
  <c r="AL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L17" i="87"/>
  <c r="AL16" i="87"/>
  <c r="AL15" i="87"/>
  <c r="W15" i="87"/>
  <c r="V15" i="87"/>
  <c r="U15" i="87"/>
  <c r="AL14" i="87"/>
  <c r="V14" i="87"/>
  <c r="V25" i="87" s="1"/>
  <c r="AL13" i="87"/>
  <c r="AL12" i="87"/>
  <c r="W12" i="87"/>
  <c r="V12" i="87"/>
  <c r="F12" i="87"/>
  <c r="E12" i="87"/>
  <c r="D12" i="87"/>
  <c r="C12" i="87"/>
  <c r="B12" i="87"/>
  <c r="AL11" i="87"/>
  <c r="AL10" i="87"/>
  <c r="W10" i="87"/>
  <c r="V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L9" i="87"/>
  <c r="W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L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W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W22" i="87"/>
  <c r="W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2" i="86"/>
  <c r="O52" i="86"/>
  <c r="N53" i="86"/>
  <c r="O53" i="86"/>
  <c r="L52" i="86"/>
  <c r="L53" i="86"/>
  <c r="F52" i="86"/>
  <c r="F53" i="86"/>
  <c r="B61" i="68"/>
  <c r="C61" i="68"/>
  <c r="L79" i="68"/>
  <c r="N79" i="68"/>
  <c r="O79" i="68"/>
  <c r="L80" i="68"/>
  <c r="N80" i="68"/>
  <c r="O80" i="68"/>
  <c r="F79" i="68"/>
  <c r="L48" i="66"/>
  <c r="N48" i="66"/>
  <c r="O48" i="66"/>
  <c r="F48" i="66"/>
  <c r="L57" i="3"/>
  <c r="N57" i="3"/>
  <c r="O57" i="3"/>
  <c r="L58" i="3"/>
  <c r="N58" i="3"/>
  <c r="O58" i="3"/>
  <c r="F57" i="3"/>
  <c r="N54" i="66"/>
  <c r="O54" i="66"/>
  <c r="L54" i="66"/>
  <c r="F54" i="66"/>
  <c r="N59" i="86"/>
  <c r="O59" i="86"/>
  <c r="L59" i="86"/>
  <c r="F59" i="86"/>
  <c r="P54" i="86" l="1"/>
  <c r="P50" i="66"/>
  <c r="P49" i="66"/>
  <c r="P56" i="86"/>
  <c r="P83" i="68"/>
  <c r="P82" i="68"/>
  <c r="P59" i="68"/>
  <c r="P48" i="66"/>
  <c r="P52" i="86"/>
  <c r="P58" i="68"/>
  <c r="P53" i="86"/>
  <c r="P79" i="68"/>
  <c r="P58" i="3"/>
  <c r="P80" i="68"/>
  <c r="P59" i="86"/>
  <c r="P57" i="3"/>
  <c r="P54" i="66"/>
  <c r="N77" i="68" l="1"/>
  <c r="O77" i="68"/>
  <c r="N78" i="68"/>
  <c r="O78" i="68"/>
  <c r="L77" i="68"/>
  <c r="L78" i="68"/>
  <c r="F77" i="68"/>
  <c r="N27" i="68"/>
  <c r="O27" i="68"/>
  <c r="L27" i="68"/>
  <c r="F27" i="68"/>
  <c r="N87" i="86"/>
  <c r="O87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8" i="86"/>
  <c r="P77" i="68"/>
  <c r="P78" i="68"/>
  <c r="P87" i="86"/>
  <c r="P93" i="3"/>
  <c r="N70" i="66"/>
  <c r="O70" i="66"/>
  <c r="N71" i="66"/>
  <c r="O71" i="66"/>
  <c r="L70" i="66"/>
  <c r="L71" i="66"/>
  <c r="F70" i="66"/>
  <c r="O20" i="66"/>
  <c r="N21" i="66"/>
  <c r="O21" i="66"/>
  <c r="N31" i="66"/>
  <c r="O31" i="66"/>
  <c r="L21" i="66"/>
  <c r="L31" i="66"/>
  <c r="F21" i="66"/>
  <c r="F31" i="6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O19" i="66"/>
  <c r="L16" i="66"/>
  <c r="L17" i="66"/>
  <c r="L18" i="66"/>
  <c r="F16" i="66"/>
  <c r="N84" i="86"/>
  <c r="O84" i="86"/>
  <c r="N85" i="86"/>
  <c r="O85" i="86"/>
  <c r="L84" i="86"/>
  <c r="F52" i="3"/>
  <c r="N52" i="3"/>
  <c r="O52" i="3"/>
  <c r="L52" i="3"/>
  <c r="P31" i="66" l="1"/>
  <c r="P70" i="66"/>
  <c r="P21" i="66"/>
  <c r="P71" i="66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P65" i="66" l="1"/>
  <c r="P81" i="68"/>
  <c r="P67" i="66"/>
  <c r="P62" i="66"/>
  <c r="P15" i="66"/>
  <c r="P12" i="66"/>
  <c r="P13" i="66"/>
  <c r="P14" i="66"/>
  <c r="P10" i="66"/>
  <c r="P9" i="66"/>
  <c r="P11" i="66"/>
  <c r="P60" i="68"/>
  <c r="P57" i="68"/>
  <c r="J47" i="2" l="1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E83" i="86"/>
  <c r="D83" i="86"/>
  <c r="K82" i="86"/>
  <c r="J82" i="86"/>
  <c r="E82" i="86"/>
  <c r="D82" i="86"/>
  <c r="K81" i="86"/>
  <c r="J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E96" i="86" l="1"/>
  <c r="H15" i="85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P5" i="68"/>
  <c r="L5" i="68"/>
  <c r="H55" i="66"/>
  <c r="I55" i="66"/>
  <c r="Q25" i="2"/>
  <c r="M25" i="2"/>
  <c r="G25" i="2"/>
  <c r="F83" i="66" l="1"/>
  <c r="N55" i="66"/>
  <c r="P47" i="66"/>
  <c r="O55" i="66"/>
  <c r="P46" i="66"/>
  <c r="B95" i="3"/>
  <c r="C95" i="3"/>
  <c r="P55" i="66" l="1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F37" i="3"/>
  <c r="L37" i="3" s="1"/>
  <c r="P37" i="3" s="1"/>
  <c r="L5" i="3"/>
  <c r="P5" i="3" s="1"/>
  <c r="O5" i="34"/>
  <c r="S5" i="34" s="1"/>
  <c r="G45" i="2"/>
  <c r="M45" i="2" s="1"/>
  <c r="F66" i="3" l="1"/>
  <c r="L66" i="3" s="1"/>
  <c r="P66" i="3" s="1"/>
  <c r="L37" i="70" l="1"/>
  <c r="L66" i="70" s="1"/>
  <c r="F37" i="70"/>
  <c r="F66" i="70" s="1"/>
  <c r="L37" i="68"/>
  <c r="L66" i="68" s="1"/>
  <c r="F37" i="68"/>
  <c r="F66" i="68" s="1"/>
  <c r="L60" i="66"/>
  <c r="F60" i="66"/>
  <c r="L38" i="3"/>
  <c r="F38" i="3"/>
  <c r="F67" i="3" s="1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P92" i="3" l="1"/>
  <c r="P90" i="3"/>
  <c r="P89" i="3"/>
  <c r="P91" i="3"/>
  <c r="I61" i="3" l="1"/>
  <c r="H61" i="3" l="1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N87" i="3"/>
  <c r="O87" i="3"/>
  <c r="N88" i="3"/>
  <c r="O88" i="3"/>
  <c r="L87" i="3"/>
  <c r="L88" i="3"/>
  <c r="F87" i="3"/>
  <c r="F88" i="3"/>
  <c r="F61" i="68" l="1"/>
  <c r="P87" i="3"/>
  <c r="N61" i="68"/>
  <c r="O61" i="68"/>
  <c r="P88" i="3"/>
  <c r="L61" i="68"/>
  <c r="T19" i="71"/>
  <c r="E19" i="71"/>
  <c r="T18" i="71"/>
  <c r="E18" i="71"/>
  <c r="T17" i="71"/>
  <c r="E17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L19" i="71" l="1"/>
  <c r="E57" i="71"/>
  <c r="L57" i="71" s="1"/>
  <c r="L18" i="71"/>
  <c r="E56" i="71"/>
  <c r="L56" i="71" s="1"/>
  <c r="L17" i="71"/>
  <c r="E55" i="71"/>
  <c r="L55" i="71" s="1"/>
  <c r="S17" i="71"/>
  <c r="S18" i="71"/>
  <c r="S19" i="71"/>
  <c r="P61" i="68"/>
  <c r="C67" i="3"/>
  <c r="B67" i="3"/>
  <c r="C38" i="3"/>
  <c r="K38" i="3" s="1"/>
  <c r="B38" i="3"/>
  <c r="J38" i="3" s="1"/>
  <c r="I13" i="34" l="1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K15" i="70"/>
  <c r="E15" i="70"/>
  <c r="D15" i="70"/>
  <c r="O14" i="70"/>
  <c r="N14" i="70"/>
  <c r="K14" i="70"/>
  <c r="F14" i="70"/>
  <c r="E14" i="70"/>
  <c r="D14" i="70"/>
  <c r="O13" i="70"/>
  <c r="K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R6" i="67" s="1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E31" i="66"/>
  <c r="K30" i="66"/>
  <c r="E30" i="66"/>
  <c r="K29" i="66"/>
  <c r="E29" i="66"/>
  <c r="K28" i="66"/>
  <c r="E28" i="66"/>
  <c r="K27" i="66"/>
  <c r="E27" i="66"/>
  <c r="K26" i="66"/>
  <c r="E26" i="66"/>
  <c r="K25" i="66"/>
  <c r="E25" i="66"/>
  <c r="K24" i="66"/>
  <c r="E24" i="66"/>
  <c r="K23" i="66"/>
  <c r="E23" i="66"/>
  <c r="K22" i="66"/>
  <c r="E22" i="66"/>
  <c r="K21" i="66"/>
  <c r="E21" i="66"/>
  <c r="K20" i="66"/>
  <c r="E20" i="66"/>
  <c r="K19" i="66"/>
  <c r="E19" i="66"/>
  <c r="K18" i="66"/>
  <c r="E18" i="66"/>
  <c r="K17" i="66"/>
  <c r="E17" i="66"/>
  <c r="K16" i="66"/>
  <c r="E16" i="66"/>
  <c r="K15" i="66"/>
  <c r="E15" i="66"/>
  <c r="K14" i="66"/>
  <c r="E14" i="66"/>
  <c r="K13" i="66"/>
  <c r="E13" i="66"/>
  <c r="K12" i="66"/>
  <c r="E12" i="66"/>
  <c r="K11" i="66"/>
  <c r="E11" i="66"/>
  <c r="K10" i="66"/>
  <c r="E10" i="66"/>
  <c r="K9" i="66"/>
  <c r="E9" i="66"/>
  <c r="O8" i="66"/>
  <c r="N8" i="66"/>
  <c r="K8" i="66"/>
  <c r="F8" i="66"/>
  <c r="E8" i="66"/>
  <c r="O7" i="66"/>
  <c r="N7" i="66"/>
  <c r="L7" i="66"/>
  <c r="K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N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7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2" i="68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R8" i="67" l="1"/>
  <c r="P95" i="68"/>
  <c r="E62" i="70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I12" i="49" l="1"/>
  <c r="I19" i="49"/>
  <c r="P17" i="49"/>
  <c r="N20" i="49"/>
  <c r="P20" i="49" s="1"/>
  <c r="I7" i="49"/>
  <c r="N21" i="49"/>
  <c r="P21" i="49" s="1"/>
  <c r="I18" i="49"/>
  <c r="T18" i="49"/>
  <c r="T21" i="49"/>
  <c r="T20" i="49"/>
  <c r="H19" i="49"/>
  <c r="N19" i="49"/>
  <c r="P19" i="49" s="1"/>
  <c r="S19" i="49"/>
  <c r="T19" i="49" s="1"/>
  <c r="G17" i="49"/>
  <c r="G21" i="49"/>
  <c r="I21" i="49" s="1"/>
  <c r="F17" i="49"/>
  <c r="G20" i="49"/>
  <c r="I20" i="49" s="1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C33" i="2"/>
  <c r="D33" i="2"/>
  <c r="J13" i="2"/>
  <c r="I13" i="2"/>
  <c r="D13" i="2"/>
  <c r="D20" i="2" s="1"/>
  <c r="C13" i="2"/>
  <c r="C20" i="2" s="1"/>
  <c r="C25" i="2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N82" i="3"/>
  <c r="O82" i="3"/>
  <c r="N83" i="3"/>
  <c r="O83" i="3"/>
  <c r="L82" i="3"/>
  <c r="L83" i="3"/>
  <c r="F82" i="3"/>
  <c r="F83" i="3"/>
  <c r="F81" i="3"/>
  <c r="F84" i="3"/>
  <c r="F85" i="3"/>
  <c r="F86" i="3"/>
  <c r="L81" i="3"/>
  <c r="N81" i="3"/>
  <c r="O81" i="3"/>
  <c r="L6" i="34"/>
  <c r="K6" i="34"/>
  <c r="B32" i="36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K53" i="3"/>
  <c r="L53" i="3"/>
  <c r="K54" i="3"/>
  <c r="K55" i="3"/>
  <c r="K56" i="3"/>
  <c r="K57" i="3"/>
  <c r="K58" i="3"/>
  <c r="K59" i="3"/>
  <c r="L59" i="3"/>
  <c r="K60" i="3"/>
  <c r="L60" i="3"/>
  <c r="K62" i="3"/>
  <c r="L62" i="3"/>
  <c r="L39" i="3"/>
  <c r="K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G7" i="34"/>
  <c r="G11" i="34"/>
  <c r="J40" i="2" l="1"/>
  <c r="H32" i="36"/>
  <c r="H33" i="36" s="1"/>
  <c r="AI32" i="36"/>
  <c r="I20" i="2"/>
  <c r="J20" i="2"/>
  <c r="P50" i="2"/>
  <c r="O10" i="2"/>
  <c r="O30" i="2"/>
  <c r="L46" i="2"/>
  <c r="F46" i="2"/>
  <c r="K45" i="2"/>
  <c r="E45" i="2"/>
  <c r="E46" i="2"/>
  <c r="K46" i="2"/>
  <c r="P13" i="2"/>
  <c r="C40" i="2"/>
  <c r="I17" i="34"/>
  <c r="H17" i="34"/>
  <c r="I60" i="2"/>
  <c r="M15" i="34"/>
  <c r="O16" i="34"/>
  <c r="G33" i="2"/>
  <c r="R18" i="34"/>
  <c r="S18" i="34" s="1"/>
  <c r="Q15" i="2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E96" i="3"/>
  <c r="P70" i="3"/>
  <c r="O95" i="3"/>
  <c r="P60" i="3"/>
  <c r="F61" i="3"/>
  <c r="M53" i="2"/>
  <c r="Q32" i="2"/>
  <c r="Q31" i="2"/>
  <c r="G30" i="2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Q48" i="2"/>
  <c r="P30" i="2"/>
  <c r="Q16" i="2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Q40" i="2" l="1"/>
  <c r="K40" i="2"/>
  <c r="K60" i="2"/>
  <c r="K20" i="2"/>
  <c r="Q20" i="2"/>
  <c r="F20" i="2"/>
  <c r="L20" i="2"/>
  <c r="L60" i="2"/>
  <c r="L40" i="2"/>
  <c r="E20" i="2"/>
  <c r="D60" i="2" l="1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  <c r="D32" i="36"/>
  <c r="AK32" i="36" s="1"/>
  <c r="AQ32" i="36" s="1"/>
  <c r="E32" i="36"/>
  <c r="AL32" i="36" s="1"/>
  <c r="AO32" i="36" s="1"/>
  <c r="N32" i="36" l="1"/>
  <c r="K32" i="36"/>
  <c r="K33" i="36" s="1"/>
  <c r="J32" i="36"/>
  <c r="J33" i="36" s="1"/>
  <c r="P32" i="36"/>
</calcChain>
</file>

<file path=xl/sharedStrings.xml><?xml version="1.0" encoding="utf-8"?>
<sst xmlns="http://schemas.openxmlformats.org/spreadsheetml/2006/main" count="2851" uniqueCount="256">
  <si>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</si>
  <si>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</si>
  <si>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</si>
  <si>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</si>
  <si>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</si>
  <si>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</si>
  <si>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</si>
  <si>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</si>
  <si>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</si>
  <si>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</si>
  <si>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</si>
  <si>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</si>
  <si>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</si>
  <si>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</si>
  <si>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</si>
  <si>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</si>
  <si>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</si>
  <si>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</si>
  <si>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</si>
  <si>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</si>
  <si>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</si>
  <si>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</si>
  <si>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</si>
  <si>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</si>
  <si>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</si>
  <si>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</si>
  <si>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</si>
  <si>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</si>
  <si>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</si>
  <si>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</si>
  <si>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</si>
  <si>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</si>
  <si>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</si>
  <si>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</si>
  <si>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</si>
  <si>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</si>
  <si>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</si>
  <si>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</si>
  <si>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</si>
  <si>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</si>
  <si>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</si>
  <si>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</si>
  <si>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</si>
  <si>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</si>
  <si>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</si>
  <si>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</si>
  <si>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</si>
  <si>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</si>
  <si>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</si>
  <si>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</si>
  <si>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</si>
  <si>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</si>
  <si>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</si>
  <si>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</si>
  <si>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</si>
  <si>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</si>
  <si>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</si>
  <si>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</si>
  <si>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</si>
  <si>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</si>
  <si>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</si>
  <si>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</si>
  <si>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</si>
  <si>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</si>
  <si>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</si>
  <si>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</si>
  <si>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</si>
  <si>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</si>
  <si>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</si>
  <si>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</si>
  <si>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</si>
  <si>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</si>
  <si>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</si>
  <si>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</si>
  <si>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</si>
  <si>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</si>
  <si>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</si>
  <si>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</si>
  <si>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</si>
  <si>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</si>
  <si>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</si>
  <si>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</si>
  <si>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</si>
  <si>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</si>
  <si>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</si>
  <si>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</si>
  <si>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</si>
  <si>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</si>
  <si>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</si>
  <si>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</si>
  <si>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</si>
  <si>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</si>
  <si>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</si>
  <si>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</si>
  <si>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</si>
  <si>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</si>
  <si>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</si>
  <si>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</si>
  <si>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</si>
  <si>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</si>
  <si>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</si>
  <si>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</si>
  <si>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</si>
  <si>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</si>
  <si>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</si>
  <si>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</si>
  <si>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2019 - Dados Definitivos</t>
  </si>
  <si>
    <t>2018 - Dados Definitivos</t>
  </si>
  <si>
    <t>Vinho Certificado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</si>
  <si>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</si>
  <si>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</si>
  <si>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</si>
  <si>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</si>
  <si>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</si>
  <si>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Vinho Licoroso com DO / IG</t>
  </si>
  <si>
    <t>Vinho Licoroso sem DO / IG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</si>
  <si>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</si>
  <si>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</si>
  <si>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</si>
  <si>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</si>
  <si>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</si>
  <si>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</si>
  <si>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</si>
  <si>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</si>
  <si>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</si>
  <si>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</si>
  <si>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2015 - Dados Definitivos Revistos</t>
  </si>
  <si>
    <t>2024 - Dados Definitivos (08-08-2025)</t>
  </si>
  <si>
    <t>2025 - Dados Preliminares (10-12-2025)</t>
  </si>
  <si>
    <t>Vinho Tinto</t>
  </si>
  <si>
    <t>Vinho Branco</t>
  </si>
  <si>
    <t>Peso (%)</t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</si>
  <si>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</rPr>
      <t xml:space="preserve"> 2025-2024 (%)</t>
    </r>
  </si>
  <si>
    <t>PREÇO MÉDIO (Euro / litro)</t>
  </si>
  <si>
    <t>VALOR (1000 €)</t>
  </si>
  <si>
    <t>VOLUME (HL)</t>
  </si>
  <si>
    <t>&lt;</t>
  </si>
  <si>
    <t>Volume (HL)</t>
  </si>
  <si>
    <t>Valor (1.000 €)</t>
  </si>
  <si>
    <t>Peso (%) em Volume</t>
  </si>
  <si>
    <t>Peso (%) em Valor</t>
  </si>
  <si>
    <t>Volume</t>
  </si>
  <si>
    <t>Valor</t>
  </si>
  <si>
    <t>Preço Médio</t>
  </si>
  <si>
    <t>Evolução das Exportações de Vinho Tranquilo (Vinho DO + Vinho IG + Vinho (ex-mesa)) por Mercado / Acondicionamento</t>
  </si>
  <si>
    <t>Evolução das Exportações de Vinho Tranquilo (Vinho DO + Vinho IG + Vinho (ex-mesa)) com Destino a uma Seleção de Países</t>
  </si>
  <si>
    <t>Evolução das Exportações de Vinho Tranquilo (Vinho DO + Vinho IG ) por Mercado / Acondicionamento</t>
  </si>
  <si>
    <t>Evolução das Exportações de Vinho Tranquilo (Vinho DO + Vinho  IG ) com Destino a uma Seleção de Países</t>
  </si>
  <si>
    <t>Evolução das Exportações de Vinho Tranquilo (Vinho DO) por Mercado / Acondicionamento</t>
  </si>
  <si>
    <t>Evolução das Exportações de Vinho Tranquilo (Vinho IG) por Mercado / Acondicionamento</t>
  </si>
  <si>
    <t>Evolução das Exportações de Vinho Tranquilo (Vinho DO) com Destino a uma Seleção de Países</t>
  </si>
  <si>
    <t>Evolução das Exportações de Vinho Tranquilo (Vinho IG) com Destino a uma Seleção de Países</t>
  </si>
  <si>
    <t>Evolução das Exportações de Vinho Tranquilo (Vinho (ex-mesa) por Mercado / Acondicionamento</t>
  </si>
  <si>
    <t>Evolução das Exportações de Vinho Tranquilo (Vinho (ex-mesa)) com Destino a uma Seleção de Países</t>
  </si>
  <si>
    <t>D       2026/2025</t>
  </si>
  <si>
    <t>2026 /2025</t>
  </si>
  <si>
    <t>Exportações por Tipo de Produto - fevereiro 2026 vs fevereiro 2025</t>
  </si>
  <si>
    <t>Evolução das Exportações de Vinho (NC 2204) por Mercado / Acondicionamento - fevereiro 2026 vs fevereiro  2025</t>
  </si>
  <si>
    <t>2026 / 2025</t>
  </si>
  <si>
    <t>Evolução das Exportações com Destino a uma Seleção de Mercados (NC 2204) - fevereiro 2026 vs fevereiro 2025</t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</si>
  <si>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</rPr>
      <t xml:space="preserve"> 2026-2025 (%)</t>
    </r>
  </si>
  <si>
    <t>Preço Médio (€/l)</t>
  </si>
  <si>
    <t>2026/2025</t>
  </si>
  <si>
    <t>Fevereiro 2026 versus Fevereiro 2025</t>
  </si>
  <si>
    <t>jan-fev</t>
  </si>
  <si>
    <t>mar 2024 a fev 2025</t>
  </si>
  <si>
    <t>mar 2025 a fev 2026</t>
  </si>
  <si>
    <t>jan - fev</t>
  </si>
  <si>
    <t>FRANCA</t>
  </si>
  <si>
    <t>BRASIL</t>
  </si>
  <si>
    <t>E.U.AMERICA</t>
  </si>
  <si>
    <t>REINO UNIDO</t>
  </si>
  <si>
    <t>ANGOLA</t>
  </si>
  <si>
    <t>ALEMANHA</t>
  </si>
  <si>
    <t>CANADA</t>
  </si>
  <si>
    <t>PAISES BAIXOS</t>
  </si>
  <si>
    <t>POLONIA</t>
  </si>
  <si>
    <t>FEDERAÇÃO RUSSA</t>
  </si>
  <si>
    <t>BELGICA</t>
  </si>
  <si>
    <t>SUICA</t>
  </si>
  <si>
    <t>ESPANHA</t>
  </si>
  <si>
    <t>SUECIA</t>
  </si>
  <si>
    <t>DINAMARCA</t>
  </si>
  <si>
    <t>PAISES PT N/ DETERM.</t>
  </si>
  <si>
    <t>NORUEGA</t>
  </si>
  <si>
    <t>FINLANDIA</t>
  </si>
  <si>
    <t>LUXEMBURGO</t>
  </si>
  <si>
    <t>ITALIA</t>
  </si>
  <si>
    <t>JAPAO</t>
  </si>
  <si>
    <t>S.TOME PRINCIPE</t>
  </si>
  <si>
    <t>GUINE BISSAU</t>
  </si>
  <si>
    <t>IRLANDA</t>
  </si>
  <si>
    <t>COREIA DO SUL</t>
  </si>
  <si>
    <t>LETONIA</t>
  </si>
  <si>
    <t>AUSTRIA</t>
  </si>
  <si>
    <t>ROMENIA</t>
  </si>
  <si>
    <t>REP. CHECA</t>
  </si>
  <si>
    <t>LITUANIA</t>
  </si>
  <si>
    <t>ESTONIA</t>
  </si>
  <si>
    <t>BULGARIA</t>
  </si>
  <si>
    <t>HUNGRIA</t>
  </si>
  <si>
    <t>REP. ESLOVACA</t>
  </si>
  <si>
    <t>GRECIA</t>
  </si>
  <si>
    <t>UCRANIA</t>
  </si>
  <si>
    <t>CABO VERDE</t>
  </si>
  <si>
    <t>ISRAEL</t>
  </si>
  <si>
    <t>MACAU</t>
  </si>
  <si>
    <t>MOCAMBIQUE</t>
  </si>
  <si>
    <t>CHINA</t>
  </si>
  <si>
    <t>URUGUAI</t>
  </si>
  <si>
    <t>COLOMBIA</t>
  </si>
  <si>
    <t>AUSTRALIA</t>
  </si>
  <si>
    <t>HONG-KONG</t>
  </si>
  <si>
    <t>NIGERIA</t>
  </si>
  <si>
    <t>BIELORRUSSIA</t>
  </si>
  <si>
    <t>SINGAPURA</t>
  </si>
  <si>
    <t>MEXICO</t>
  </si>
  <si>
    <t>AFRICA DO SUL</t>
  </si>
  <si>
    <t>TURQUIA</t>
  </si>
  <si>
    <t>jan-fev 2025</t>
  </si>
  <si>
    <t>jan-fev 2026</t>
  </si>
  <si>
    <t>CHIPRE</t>
  </si>
  <si>
    <t>PARAGUAI</t>
  </si>
  <si>
    <t>SERVIA</t>
  </si>
  <si>
    <t>TAIWAN</t>
  </si>
  <si>
    <t>TAILANDIA</t>
  </si>
  <si>
    <t>CROACIA</t>
  </si>
  <si>
    <t>PERU</t>
  </si>
  <si>
    <t>ISLANDIA</t>
  </si>
  <si>
    <t>EMIRATOS ARABES</t>
  </si>
  <si>
    <t>UGANDA</t>
  </si>
  <si>
    <t>REP.DOMINICANA</t>
  </si>
  <si>
    <t>GUINE EQUATORIAL</t>
  </si>
  <si>
    <t>PAQUISTAO</t>
  </si>
  <si>
    <t>ZAMBIA</t>
  </si>
  <si>
    <t>ARABIA SAUDITA</t>
  </si>
  <si>
    <t>PROV/ABAST.BORDO PT</t>
  </si>
  <si>
    <t>TIMOR LESTE</t>
  </si>
  <si>
    <t>ANDORRA</t>
  </si>
  <si>
    <t>MALASIA</t>
  </si>
  <si>
    <t>NOVA ZELANDIA</t>
  </si>
  <si>
    <t>CUBA</t>
  </si>
  <si>
    <t>CAMAROES</t>
  </si>
  <si>
    <t>LIECHTENSTEIN</t>
  </si>
  <si>
    <t>9 - Evolução das Exportações com Destino a uma Seleção de Mercados (NC 2204) - fevereiro 2026 vs fevereiro 2025</t>
  </si>
  <si>
    <t>10 - Evolução das Exportações de Vinho Tranquilo (Vinho DO + Vinho IG + Vinho (ex-mesa)) por Mercado / Acondicionamento</t>
  </si>
  <si>
    <t>16 - Evolução das Exportações de Vinho com IG por Mercado / Acondicionamento</t>
  </si>
  <si>
    <t>17 - Evolução das Exportações de Vinho com IG com Destino a uma Seleção de Mercados</t>
  </si>
  <si>
    <t>18 - Evolução das Exportações de Vinho ( ex-vinho mesa) por Mercado / Acondicionamento</t>
  </si>
  <si>
    <t>19 - Evolução das Exportações de Vinho (ex-vinho mesa) com Destino a uma Seleção de Mercados</t>
  </si>
  <si>
    <t>20- Evolução das Exportações de Vinhos Espumantes e Espumosos por Mercado</t>
  </si>
  <si>
    <t>21 - Evolução das Exportações de Vinhos Espumantes e Espumosos com Destino a uma Seleção de Mercados</t>
  </si>
  <si>
    <t>22 - Evolução das Exportações de Vinho Licoroso com DO Porto por Mercado</t>
  </si>
  <si>
    <t>23 - Evolução das Exportações de Vinho Licoroso com DO Porto com Destino a uma Seleção de Mercados</t>
  </si>
  <si>
    <t>24 - Evolução das Exportações de Vinho Licoroso com DO Madeira por Mercado</t>
  </si>
  <si>
    <t>25 - Evolução das Exportações de Vinho Licoroso com DO Madeira com Destino a uma Seleção de Mercados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</si>
</sst>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sz val="11"/>
      <color theme="0"/>
      <name val="Calibri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26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499984740745262"/>
      </right>
      <top/>
      <bottom/>
      <diagonal/>
    </border>
    <border>
      <left/>
      <right style="medium">
        <color theme="8" tint="-0.499984740745262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499984740745262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medium">
        <color theme="8" tint="-0.24994659260841701"/>
      </bottom>
      <diagonal/>
    </border>
    <border>
      <left/>
      <right/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0"/>
      </bottom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515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164" fontId="5" fillId="0" borderId="100" xfId="0" applyNumberFormat="1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3" fontId="0" fillId="0" borderId="101" xfId="0" applyNumberFormat="1" applyBorder="1"/>
    <xf numFmtId="3" fontId="0" fillId="0" borderId="102" xfId="0" applyNumberFormat="1" applyBorder="1"/>
    <xf numFmtId="0" fontId="9" fillId="2" borderId="103" xfId="0" applyFont="1" applyFill="1" applyBorder="1" applyAlignment="1">
      <alignment horizontal="center"/>
    </xf>
    <xf numFmtId="3" fontId="0" fillId="0" borderId="104" xfId="0" applyNumberFormat="1" applyBorder="1"/>
    <xf numFmtId="3" fontId="0" fillId="0" borderId="105" xfId="0" applyNumberFormat="1" applyBorder="1"/>
    <xf numFmtId="3" fontId="0" fillId="0" borderId="106" xfId="0" applyNumberFormat="1" applyBorder="1"/>
    <xf numFmtId="164" fontId="0" fillId="4" borderId="0" xfId="0" applyNumberFormat="1" applyFill="1"/>
    <xf numFmtId="3" fontId="10" fillId="0" borderId="20" xfId="0" applyNumberFormat="1" applyFont="1" applyBorder="1"/>
    <xf numFmtId="164" fontId="5" fillId="0" borderId="6" xfId="0" applyNumberFormat="1" applyFont="1" applyBorder="1"/>
    <xf numFmtId="164" fontId="17" fillId="0" borderId="2" xfId="0" applyNumberFormat="1" applyFont="1" applyBorder="1"/>
    <xf numFmtId="164" fontId="17" fillId="0" borderId="6" xfId="0" applyNumberFormat="1" applyFont="1" applyBorder="1"/>
    <xf numFmtId="164" fontId="17" fillId="0" borderId="8" xfId="0" applyNumberFormat="1" applyFont="1" applyBorder="1"/>
    <xf numFmtId="164" fontId="5" fillId="0" borderId="84" xfId="0" applyNumberFormat="1" applyFont="1" applyBorder="1"/>
    <xf numFmtId="164" fontId="17" fillId="0" borderId="48" xfId="0" applyNumberFormat="1" applyFont="1" applyBorder="1"/>
    <xf numFmtId="164" fontId="17" fillId="0" borderId="84" xfId="0" applyNumberFormat="1" applyFont="1" applyBorder="1"/>
    <xf numFmtId="164" fontId="17" fillId="0" borderId="3" xfId="0" applyNumberFormat="1" applyFont="1" applyBorder="1"/>
    <xf numFmtId="164" fontId="17" fillId="0" borderId="49" xfId="0" applyNumberFormat="1" applyFont="1" applyBorder="1"/>
    <xf numFmtId="164" fontId="8" fillId="4" borderId="6" xfId="0" applyNumberFormat="1" applyFont="1" applyFill="1" applyBorder="1"/>
    <xf numFmtId="164" fontId="8" fillId="4" borderId="8" xfId="0" applyNumberFormat="1" applyFont="1" applyFill="1" applyBorder="1"/>
    <xf numFmtId="164" fontId="0" fillId="4" borderId="19" xfId="0" applyNumberFormat="1" applyFill="1" applyBorder="1"/>
    <xf numFmtId="164" fontId="0" fillId="4" borderId="14" xfId="0" applyNumberFormat="1" applyFill="1" applyBorder="1"/>
    <xf numFmtId="164" fontId="8" fillId="4" borderId="7" xfId="0" applyNumberFormat="1" applyFont="1" applyFill="1" applyBorder="1"/>
    <xf numFmtId="164" fontId="0" fillId="4" borderId="20" xfId="0" applyNumberFormat="1" applyFill="1" applyBorder="1"/>
    <xf numFmtId="3" fontId="8" fillId="0" borderId="84" xfId="0" applyNumberFormat="1" applyFont="1" applyBorder="1"/>
    <xf numFmtId="3" fontId="10" fillId="0" borderId="48" xfId="0" applyNumberFormat="1" applyFont="1" applyBorder="1"/>
    <xf numFmtId="3" fontId="10" fillId="0" borderId="47" xfId="0" applyNumberFormat="1" applyFont="1" applyBorder="1"/>
    <xf numFmtId="164" fontId="8" fillId="4" borderId="84" xfId="0" applyNumberFormat="1" applyFont="1" applyFill="1" applyBorder="1"/>
    <xf numFmtId="164" fontId="0" fillId="4" borderId="47" xfId="0" applyNumberFormat="1" applyFill="1" applyBorder="1"/>
    <xf numFmtId="164" fontId="0" fillId="4" borderId="2" xfId="0" applyNumberFormat="1" applyFill="1" applyBorder="1"/>
    <xf numFmtId="164" fontId="0" fillId="4" borderId="48" xfId="0" applyNumberFormat="1" applyFill="1" applyBorder="1"/>
    <xf numFmtId="164" fontId="0" fillId="4" borderId="1" xfId="0" applyNumberFormat="1" applyFill="1" applyBorder="1"/>
    <xf numFmtId="164" fontId="0" fillId="4" borderId="3" xfId="0" applyNumberFormat="1" applyFill="1" applyBorder="1"/>
    <xf numFmtId="164" fontId="0" fillId="4" borderId="49" xfId="0" applyNumberFormat="1" applyFill="1" applyBorder="1"/>
    <xf numFmtId="164" fontId="0" fillId="4" borderId="5" xfId="0" applyNumberFormat="1" applyFill="1" applyBorder="1"/>
    <xf numFmtId="164" fontId="0" fillId="4" borderId="4" xfId="0" applyNumberFormat="1" applyFill="1" applyBorder="1"/>
    <xf numFmtId="0" fontId="9" fillId="2" borderId="113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2" borderId="97" xfId="0" applyFont="1" applyFill="1" applyBorder="1" applyAlignment="1">
      <alignment horizontal="center"/>
    </xf>
    <xf numFmtId="3" fontId="10" fillId="0" borderId="1" xfId="0" applyNumberFormat="1" applyFont="1" applyBorder="1"/>
    <xf numFmtId="3" fontId="10" fillId="0" borderId="14" xfId="0" applyNumberFormat="1" applyFont="1" applyBorder="1"/>
    <xf numFmtId="3" fontId="10" fillId="0" borderId="0" xfId="0" applyNumberFormat="1" applyFont="1"/>
    <xf numFmtId="4" fontId="8" fillId="0" borderId="6" xfId="0" applyNumberFormat="1" applyFont="1" applyBorder="1"/>
    <xf numFmtId="4" fontId="8" fillId="0" borderId="84" xfId="0" applyNumberFormat="1" applyFont="1" applyBorder="1"/>
    <xf numFmtId="4" fontId="8" fillId="0" borderId="7" xfId="0" applyNumberFormat="1" applyFont="1" applyBorder="1"/>
    <xf numFmtId="4" fontId="8" fillId="0" borderId="8" xfId="0" applyNumberFormat="1" applyFont="1" applyBorder="1"/>
    <xf numFmtId="4" fontId="0" fillId="0" borderId="20" xfId="0" applyNumberFormat="1" applyBorder="1"/>
    <xf numFmtId="4" fontId="0" fillId="0" borderId="1" xfId="0" applyNumberFormat="1" applyBorder="1"/>
    <xf numFmtId="4" fontId="0" fillId="0" borderId="0" xfId="0" applyNumberFormat="1"/>
    <xf numFmtId="164" fontId="5" fillId="0" borderId="117" xfId="0" applyNumberFormat="1" applyFont="1" applyBorder="1"/>
    <xf numFmtId="4" fontId="0" fillId="0" borderId="14" xfId="0" applyNumberFormat="1" applyBorder="1"/>
    <xf numFmtId="4" fontId="0" fillId="0" borderId="4" xfId="0" applyNumberFormat="1" applyBorder="1"/>
    <xf numFmtId="4" fontId="0" fillId="0" borderId="5" xfId="0" applyNumberFormat="1" applyBorder="1"/>
    <xf numFmtId="3" fontId="17" fillId="0" borderId="0" xfId="0" applyNumberFormat="1" applyFont="1"/>
    <xf numFmtId="3" fontId="0" fillId="0" borderId="57" xfId="0" applyNumberFormat="1" applyBorder="1"/>
    <xf numFmtId="3" fontId="0" fillId="0" borderId="99" xfId="0" applyNumberFormat="1" applyBorder="1"/>
    <xf numFmtId="3" fontId="8" fillId="0" borderId="120" xfId="0" applyNumberFormat="1" applyFont="1" applyBorder="1"/>
    <xf numFmtId="3" fontId="5" fillId="0" borderId="7" xfId="0" applyNumberFormat="1" applyFont="1" applyBorder="1"/>
    <xf numFmtId="3" fontId="8" fillId="0" borderId="0" xfId="0" applyNumberFormat="1" applyFont="1"/>
    <xf numFmtId="3" fontId="8" fillId="0" borderId="1" xfId="0" applyNumberFormat="1" applyFont="1" applyBorder="1"/>
    <xf numFmtId="3" fontId="8" fillId="0" borderId="5" xfId="0" applyNumberFormat="1" applyFont="1" applyBorder="1"/>
    <xf numFmtId="3" fontId="5" fillId="0" borderId="1" xfId="0" applyNumberFormat="1" applyFont="1" applyBorder="1"/>
    <xf numFmtId="3" fontId="5" fillId="0" borderId="8" xfId="0" applyNumberFormat="1" applyFont="1" applyBorder="1"/>
    <xf numFmtId="3" fontId="17" fillId="0" borderId="20" xfId="0" applyNumberFormat="1" applyFont="1" applyBorder="1"/>
    <xf numFmtId="3" fontId="8" fillId="0" borderId="14" xfId="0" applyNumberFormat="1" applyFont="1" applyBorder="1"/>
    <xf numFmtId="164" fontId="5" fillId="0" borderId="47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48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84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17" fillId="0" borderId="19" xfId="0" applyNumberFormat="1" applyFont="1" applyBorder="1" applyAlignment="1">
      <alignment horizontal="right"/>
    </xf>
    <xf numFmtId="164" fontId="17" fillId="0" borderId="47" xfId="0" applyNumberFormat="1" applyFont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164" fontId="17" fillId="0" borderId="3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164" fontId="8" fillId="4" borderId="14" xfId="0" applyNumberFormat="1" applyFont="1" applyFill="1" applyBorder="1"/>
    <xf numFmtId="164" fontId="8" fillId="4" borderId="1" xfId="0" applyNumberFormat="1" applyFont="1" applyFill="1" applyBorder="1"/>
    <xf numFmtId="164" fontId="8" fillId="4" borderId="5" xfId="0" applyNumberFormat="1" applyFont="1" applyFill="1" applyBorder="1"/>
    <xf numFmtId="3" fontId="17" fillId="0" borderId="2" xfId="0" applyNumberFormat="1" applyFon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4" xfId="0" applyNumberFormat="1" applyBorder="1"/>
    <xf numFmtId="0" fontId="9" fillId="2" borderId="122" xfId="0" applyFont="1" applyFill="1" applyBorder="1" applyAlignment="1">
      <alignment horizontal="center"/>
    </xf>
    <xf numFmtId="0" fontId="9" fillId="2" borderId="123" xfId="0" applyFont="1" applyFill="1" applyBorder="1" applyAlignment="1">
      <alignment horizontal="center"/>
    </xf>
    <xf numFmtId="3" fontId="0" fillId="0" borderId="31" xfId="0" applyNumberFormat="1" applyBorder="1"/>
    <xf numFmtId="164" fontId="0" fillId="4" borderId="24" xfId="0" applyNumberFormat="1" applyFill="1" applyBorder="1"/>
    <xf numFmtId="164" fontId="8" fillId="4" borderId="31" xfId="0" applyNumberFormat="1" applyFont="1" applyFill="1" applyBorder="1"/>
    <xf numFmtId="0" fontId="0" fillId="0" borderId="33" xfId="0" applyBorder="1"/>
    <xf numFmtId="0" fontId="0" fillId="0" borderId="24" xfId="0" applyBorder="1"/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9" fillId="2" borderId="116" xfId="0" applyFont="1" applyFill="1" applyBorder="1" applyAlignment="1">
      <alignment horizontal="center"/>
    </xf>
    <xf numFmtId="0" fontId="9" fillId="2" borderId="110" xfId="0" applyFont="1" applyFill="1" applyBorder="1" applyAlignment="1">
      <alignment horizontal="center"/>
    </xf>
    <xf numFmtId="0" fontId="9" fillId="2" borderId="108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9" fillId="2" borderId="109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9" fillId="2" borderId="107" xfId="0" applyFont="1" applyFill="1" applyBorder="1" applyAlignment="1">
      <alignment horizontal="center"/>
    </xf>
    <xf numFmtId="0" fontId="9" fillId="2" borderId="111" xfId="0" applyFont="1" applyFill="1" applyBorder="1" applyAlignment="1">
      <alignment horizontal="center"/>
    </xf>
    <xf numFmtId="0" fontId="9" fillId="2" borderId="112" xfId="0" applyFont="1" applyFill="1" applyBorder="1" applyAlignment="1">
      <alignment horizontal="center"/>
    </xf>
    <xf numFmtId="0" fontId="9" fillId="2" borderId="115" xfId="0" applyFont="1" applyFill="1" applyBorder="1" applyAlignment="1">
      <alignment horizontal="center"/>
    </xf>
    <xf numFmtId="0" fontId="9" fillId="2" borderId="114" xfId="0" applyFont="1" applyFill="1" applyBorder="1" applyAlignment="1">
      <alignment horizontal="center"/>
    </xf>
    <xf numFmtId="0" fontId="20" fillId="2" borderId="63" xfId="0" applyFont="1" applyFill="1" applyBorder="1" applyAlignment="1">
      <alignment horizontal="center" vertical="center"/>
    </xf>
    <xf numFmtId="0" fontId="9" fillId="2" borderId="118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/>
    </xf>
    <xf numFmtId="0" fontId="6" fillId="2" borderId="67" xfId="0" applyFont="1" applyFill="1" applyBorder="1" applyAlignment="1">
      <alignment horizontal="center"/>
    </xf>
    <xf numFmtId="0" fontId="6" fillId="2" borderId="64" xfId="0" applyFont="1" applyFill="1" applyBorder="1" applyAlignment="1">
      <alignment horizontal="center"/>
    </xf>
    <xf numFmtId="0" fontId="6" fillId="2" borderId="116" xfId="0" applyFont="1" applyFill="1" applyBorder="1" applyAlignment="1" applyProtection="1">
      <alignment horizontal="center"/>
      <protection locked="0"/>
    </xf>
    <xf numFmtId="0" fontId="6" fillId="2" borderId="110" xfId="0" applyFont="1" applyFill="1" applyBorder="1" applyAlignment="1" applyProtection="1">
      <alignment horizontal="center"/>
      <protection locked="0"/>
    </xf>
    <xf numFmtId="0" fontId="6" fillId="2" borderId="108" xfId="0" applyFont="1" applyFill="1" applyBorder="1" applyAlignment="1" applyProtection="1">
      <alignment horizontal="center"/>
      <protection locked="0"/>
    </xf>
    <xf numFmtId="0" fontId="9" fillId="2" borderId="54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124" xfId="0" applyFont="1" applyFill="1" applyBorder="1" applyAlignment="1">
      <alignment horizontal="center" vertical="center"/>
    </xf>
    <xf numFmtId="0" fontId="9" fillId="2" borderId="119" xfId="0" applyFont="1" applyFill="1" applyBorder="1" applyAlignment="1">
      <alignment horizontal="center"/>
    </xf>
    <xf numFmtId="0" fontId="9" fillId="2" borderId="121" xfId="0" applyFont="1" applyFill="1" applyBorder="1" applyAlignment="1">
      <alignment horizontal="center"/>
    </xf>
    <xf numFmtId="17" fontId="9" fillId="2" borderId="107" xfId="0" applyNumberFormat="1" applyFont="1" applyFill="1" applyBorder="1" applyAlignment="1">
      <alignment horizontal="center"/>
    </xf>
    <xf numFmtId="17" fontId="9" fillId="2" borderId="121" xfId="0" applyNumberFormat="1" applyFont="1" applyFill="1" applyBorder="1" applyAlignment="1">
      <alignment horizontal="center"/>
    </xf>
    <xf numFmtId="17" fontId="9" fillId="2" borderId="110" xfId="0" applyNumberFormat="1" applyFont="1" applyFill="1" applyBorder="1" applyAlignment="1">
      <alignment horizontal="center"/>
    </xf>
    <xf numFmtId="17" fontId="9" fillId="2" borderId="116" xfId="0" applyNumberFormat="1" applyFont="1" applyFill="1" applyBorder="1" applyAlignment="1">
      <alignment horizontal="center"/>
    </xf>
    <xf numFmtId="17" fontId="9" fillId="2" borderId="111" xfId="0" applyNumberFormat="1" applyFont="1" applyFill="1" applyBorder="1" applyAlignment="1">
      <alignment horizontal="center"/>
    </xf>
    <xf numFmtId="17" fontId="6" fillId="2" borderId="116" xfId="0" applyNumberFormat="1" applyFont="1" applyFill="1" applyBorder="1" applyAlignment="1" applyProtection="1">
      <alignment horizontal="center"/>
      <protection locked="0"/>
    </xf>
    <xf numFmtId="17" fontId="6" fillId="2" borderId="110" xfId="0" applyNumberFormat="1" applyFont="1" applyFill="1" applyBorder="1" applyAlignment="1" applyProtection="1">
      <alignment horizontal="center"/>
      <protection locked="0"/>
    </xf>
    <xf numFmtId="17" fontId="9" fillId="2" borderId="116" xfId="0" applyNumberFormat="1" applyFont="1" applyFill="1" applyBorder="1" applyAlignment="1" applyProtection="1">
      <alignment horizontal="center"/>
      <protection locked="0"/>
    </xf>
    <xf numFmtId="0" fontId="9" fillId="2" borderId="110" xfId="0" applyFont="1" applyFill="1" applyBorder="1" applyAlignment="1" applyProtection="1">
      <alignment horizontal="center"/>
      <protection locked="0"/>
    </xf>
    <xf numFmtId="0" fontId="9" fillId="2" borderId="108" xfId="0" applyFont="1" applyFill="1" applyBorder="1" applyAlignment="1" applyProtection="1">
      <alignment horizontal="center"/>
      <protection locked="0"/>
    </xf>
    <xf numFmtId="17" fontId="9" fillId="2" borderId="110" xfId="0" applyNumberFormat="1" applyFont="1" applyFill="1" applyBorder="1" applyAlignment="1" applyProtection="1">
      <alignment horizontal="center"/>
      <protection locked="0"/>
    </xf>
    <xf numFmtId="0" fontId="6" fillId="2" borderId="125" xfId="0" applyFont="1" applyFill="1" applyBorder="1" applyAlignment="1" applyProtection="1">
      <alignment horizontal="center"/>
      <protection locked="0"/>
    </xf>
    <xf numFmtId="17" fontId="9" fillId="2" borderId="10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5</xdr:row>
      <xdr:rowOff>76200</xdr:rowOff>
    </xdr:from>
    <xdr:to>
      <xdr:col>21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76200</xdr:colOff>
      <xdr:row>7</xdr:row>
      <xdr:rowOff>0</xdr:rowOff>
    </xdr:from>
    <xdr:to>
      <xdr:col>21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76200</xdr:colOff>
      <xdr:row>9</xdr:row>
      <xdr:rowOff>0</xdr:rowOff>
    </xdr:from>
    <xdr:to>
      <xdr:col>21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11</xdr:row>
      <xdr:rowOff>0</xdr:rowOff>
    </xdr:from>
    <xdr:to>
      <xdr:col>20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16</xdr:row>
      <xdr:rowOff>28575</xdr:rowOff>
    </xdr:from>
    <xdr:to>
      <xdr:col>20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28575</xdr:colOff>
      <xdr:row>18</xdr:row>
      <xdr:rowOff>66675</xdr:rowOff>
    </xdr:from>
    <xdr:to>
      <xdr:col>21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0</xdr:colOff>
      <xdr:row>22</xdr:row>
      <xdr:rowOff>0</xdr:rowOff>
    </xdr:from>
    <xdr:to>
      <xdr:col>20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47625</xdr:colOff>
      <xdr:row>27</xdr:row>
      <xdr:rowOff>104775</xdr:rowOff>
    </xdr:from>
    <xdr:to>
      <xdr:col>21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47625</xdr:colOff>
      <xdr:row>28</xdr:row>
      <xdr:rowOff>352424</xdr:rowOff>
    </xdr:from>
    <xdr:to>
      <xdr:col>21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57150</xdr:colOff>
      <xdr:row>31</xdr:row>
      <xdr:rowOff>95250</xdr:rowOff>
    </xdr:from>
    <xdr:to>
      <xdr:col>21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58"/>
  <sheetViews>
    <sheetView showGridLines="0" showRowColHeaders="0" topLeftCell="A29" zoomScaleNormal="100" workbookViewId="0">
      <selection activeCell="B59" sqref="B59"/>
    </sheetView>
  </sheetViews>
  <sheetFormatPr defaultRowHeight="15"/>
  <cols>
    <col min="1" max="1" width="3.140625" customWidth="1"/>
  </cols>
  <sheetData>
    <row r="2" spans="2:11" ht="15.75">
      <c r="E2" s="435" t="s">
        <v>25</v>
      </c>
      <c r="F2" s="435"/>
      <c r="G2" s="435"/>
      <c r="H2" s="435"/>
      <c r="I2" s="435"/>
      <c r="J2" s="435"/>
      <c r="K2" s="435"/>
    </row>
    <row r="3" spans="2:11" ht="15.75">
      <c r="E3" s="435" t="s">
        <v>163</v>
      </c>
      <c r="F3" s="435"/>
      <c r="G3" s="435"/>
      <c r="H3" s="435"/>
      <c r="I3" s="435"/>
      <c r="J3" s="435"/>
      <c r="K3" s="435"/>
    </row>
    <row r="7" spans="2:11" ht="15.95" customHeight="1"/>
    <row r="8" spans="2:11" ht="15.95" customHeight="1">
      <c r="B8" s="5" t="s">
        <v>26</v>
      </c>
      <c r="C8" s="5"/>
    </row>
    <row r="9" spans="2:11" ht="15.95" customHeight="1"/>
    <row r="10" spans="2:11" ht="15.95" customHeight="1">
      <c r="B10" s="5" t="s">
        <v>100</v>
      </c>
      <c r="G10" t="s">
        <v>90</v>
      </c>
    </row>
    <row r="11" spans="2:11" ht="15.95" customHeight="1"/>
    <row r="12" spans="2:11" ht="15.95" customHeight="1">
      <c r="B12" s="5" t="s">
        <v>96</v>
      </c>
    </row>
    <row r="13" spans="2:11" ht="15.95" customHeight="1">
      <c r="B13" s="5"/>
      <c r="C13" s="5"/>
      <c r="D13" s="5"/>
      <c r="E13" s="5"/>
      <c r="F13" s="5"/>
      <c r="G13" s="5"/>
    </row>
    <row r="14" spans="2:11" ht="15.95" customHeight="1">
      <c r="B14" s="5" t="s">
        <v>95</v>
      </c>
      <c r="C14" s="5"/>
      <c r="D14" s="5"/>
      <c r="E14" s="5"/>
      <c r="F14" s="5"/>
      <c r="G14" s="5"/>
    </row>
    <row r="15" spans="2:11" ht="15.95" customHeight="1"/>
    <row r="16" spans="2:11" ht="15.95" customHeight="1">
      <c r="B16" s="5" t="s">
        <v>99</v>
      </c>
    </row>
    <row r="17" spans="2:8" ht="15.95" customHeight="1">
      <c r="B17" s="5"/>
    </row>
    <row r="18" spans="2:8" ht="15.95" customHeight="1">
      <c r="B18" s="5" t="s">
        <v>156</v>
      </c>
    </row>
    <row r="19" spans="2:8" ht="15.95" customHeight="1">
      <c r="B19" s="5"/>
    </row>
    <row r="20" spans="2:8" ht="15.95" customHeight="1">
      <c r="B20" s="264" t="s">
        <v>104</v>
      </c>
    </row>
    <row r="21" spans="2:8" ht="15.95" customHeight="1">
      <c r="B21" s="5"/>
    </row>
    <row r="22" spans="2:8" ht="15.95" customHeight="1">
      <c r="B22" s="5" t="s">
        <v>157</v>
      </c>
    </row>
    <row r="23" spans="2:8" ht="15.95" customHeight="1"/>
    <row r="24" spans="2:8" ht="15.95" customHeight="1">
      <c r="B24" s="264" t="s">
        <v>105</v>
      </c>
    </row>
    <row r="25" spans="2:8" ht="15.95" customHeight="1"/>
    <row r="26" spans="2:8" ht="15.95" customHeight="1">
      <c r="B26" s="264" t="s">
        <v>244</v>
      </c>
    </row>
    <row r="27" spans="2:8" ht="15.95" customHeight="1">
      <c r="B27" s="5"/>
      <c r="C27" s="5"/>
      <c r="D27" s="5"/>
      <c r="E27" s="5"/>
      <c r="F27" s="5"/>
      <c r="G27" s="5"/>
      <c r="H27" s="5"/>
    </row>
    <row r="28" spans="2:8" ht="15.95" customHeight="1">
      <c r="B28" s="264" t="s">
        <v>245</v>
      </c>
    </row>
    <row r="29" spans="2:8" ht="15.95" customHeight="1">
      <c r="B29" s="5"/>
    </row>
    <row r="30" spans="2:8">
      <c r="B30" s="264" t="s">
        <v>109</v>
      </c>
    </row>
    <row r="31" spans="2:8">
      <c r="B31" s="5"/>
    </row>
    <row r="32" spans="2:8">
      <c r="B32" s="264" t="s">
        <v>110</v>
      </c>
    </row>
    <row r="33" spans="2:2">
      <c r="B33" s="5"/>
    </row>
    <row r="34" spans="2:2">
      <c r="B34" s="264" t="s">
        <v>111</v>
      </c>
    </row>
    <row r="36" spans="2:2">
      <c r="B36" s="264" t="s">
        <v>112</v>
      </c>
    </row>
    <row r="38" spans="2:2">
      <c r="B38" s="264" t="s">
        <v>113</v>
      </c>
    </row>
    <row r="39" spans="2:2">
      <c r="B39" s="264"/>
    </row>
    <row r="40" spans="2:2">
      <c r="B40" s="264" t="s">
        <v>246</v>
      </c>
    </row>
    <row r="42" spans="2:2">
      <c r="B42" s="264" t="s">
        <v>247</v>
      </c>
    </row>
    <row r="44" spans="2:2">
      <c r="B44" s="264" t="s">
        <v>248</v>
      </c>
    </row>
    <row r="46" spans="2:2">
      <c r="B46" s="264" t="s">
        <v>249</v>
      </c>
    </row>
    <row r="48" spans="2:2">
      <c r="B48" s="264" t="s">
        <v>250</v>
      </c>
    </row>
    <row r="50" spans="2:2">
      <c r="B50" s="264" t="s">
        <v>251</v>
      </c>
    </row>
    <row r="52" spans="2:2">
      <c r="B52" s="264" t="s">
        <v>252</v>
      </c>
    </row>
    <row r="54" spans="2:2">
      <c r="B54" s="264" t="s">
        <v>253</v>
      </c>
    </row>
    <row r="56" spans="2:2">
      <c r="B56" s="264" t="s">
        <v>254</v>
      </c>
    </row>
    <row r="58" spans="2:2">
      <c r="B58" s="264" t="s">
        <v>255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20" location="'6'!A1" display="6 - Evolução das Exportações de Vinho (NC 2204) por Mercado / Acondicionamento" xr:uid="{56FF14C1-E2A3-483B-A1FF-E6EC5C395427}"/>
    <hyperlink ref="B24" location="'8'!A1" display="8 - Evolução das Exportações com Destino a uma Selecção de Mercados" xr:uid="{54F53325-7E45-40D8-91BE-AF0ABBD7EF28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7'!A1" display="17 - Evolução das Exportações de Vinho com IGP por Mercado / Acondicionamento" xr:uid="{6263D861-1850-4E3A-A173-3B67C751DE14}"/>
    <hyperlink ref="B42" location="'18'!A1" display="18 - Evolução das Exportações de Vinho com IGP com Destino a uma Seleção de Mercados" xr:uid="{B3868B5E-2771-43CF-9802-52F64E2AC8A7}"/>
    <hyperlink ref="B44" location="'19'!A1" display="19 - Evolução das Exportações de Vinho ( ex-vinho mesa) por Mercado / Acondicionamento" xr:uid="{C8408116-018E-402A-A3E2-D8BC1C13F70F}"/>
    <hyperlink ref="B46" location="'20'!A1" display="20 - Evolução das Exportações de Vinho (ex-vinho mesa) com Destino a uma Seleção de Mercados" xr:uid="{4337DBAB-C2E7-4083-94FD-41927BB38508}"/>
    <hyperlink ref="B48" location="'21'!A1" display="21- Evolução das Exportações de Vinhos Espumantes e Espumosos por Mercado" xr:uid="{6EEDDA6B-FB25-4CF5-92F3-CE3292B3DE11}"/>
    <hyperlink ref="B50" location="'22'!A1" display="22 - Evolução das Exportações de Vinhos Espumantes e Espumosos com Destino a uma Seleção de Mercados" xr:uid="{D095C1A3-19E8-4710-918E-BEBC62AB51AE}"/>
    <hyperlink ref="B52" location="'23'!A1" display="23 - Evolução das Exportações de Vinho Licoroso com DOP Porto por Mercado" xr:uid="{4AEE1043-9B41-4FF2-96C3-4BA21CBC6FE3}"/>
    <hyperlink ref="B54" location="'24'!A1" display="24 - Evolução das Exportações de Vinho Licoroso com DOP Porto com Destino a uma Seleção de Mercados" xr:uid="{5BC242E6-E20D-4973-899C-56568A7C9AAA}"/>
    <hyperlink ref="B56" location="'25'!A1" display="25 - Evolução das Exportações de Vinho Licoroso com DOP Madeira por Mercado" xr:uid="{3E4F9072-9FC1-4755-B488-50267D2385D1}"/>
    <hyperlink ref="B58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R96"/>
  <sheetViews>
    <sheetView showGridLines="0" tabSelected="1" zoomScaleNormal="100" workbookViewId="0">
      <selection activeCell="B6" sqref="B6"/>
    </sheetView>
  </sheetViews>
  <sheetFormatPr defaultRowHeight="1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8" ht="15.75">
      <c r="A1" s="4" t="s">
        <v>31</v>
      </c>
    </row>
    <row r="3" spans="1:18" ht="8.25" customHeight="1" thickBot="1"/>
    <row r="4" spans="1:18">
      <c r="A4" s="468" t="s">
        <v>3</v>
      </c>
      <c r="B4" s="456" t="s">
        <v>1</v>
      </c>
      <c r="C4" s="454"/>
      <c r="D4" s="456" t="s">
        <v>102</v>
      </c>
      <c r="E4" s="454"/>
      <c r="F4" s="130" t="s">
        <v>0</v>
      </c>
      <c r="H4" s="466" t="s">
        <v>19</v>
      </c>
      <c r="I4" s="467"/>
      <c r="J4" s="456" t="s">
        <v>13</v>
      </c>
      <c r="K4" s="457"/>
      <c r="L4" s="130" t="s">
        <v>0</v>
      </c>
      <c r="N4" s="464" t="s">
        <v>22</v>
      </c>
      <c r="O4" s="454"/>
      <c r="P4" s="130" t="s">
        <v>0</v>
      </c>
    </row>
    <row r="5" spans="1:18">
      <c r="A5" s="469"/>
      <c r="B5" s="459" t="s">
        <v>164</v>
      </c>
      <c r="C5" s="461"/>
      <c r="D5" s="459" t="str">
        <f>B5</f>
        <v>jan-fev</v>
      </c>
      <c r="E5" s="461"/>
      <c r="F5" s="131" t="s">
        <v>158</v>
      </c>
      <c r="H5" s="462" t="str">
        <f>B5</f>
        <v>jan-fev</v>
      </c>
      <c r="I5" s="461"/>
      <c r="J5" s="459" t="str">
        <f>B5</f>
        <v>jan-fev</v>
      </c>
      <c r="K5" s="460"/>
      <c r="L5" s="131" t="str">
        <f>F5</f>
        <v>2026 / 2025</v>
      </c>
      <c r="N5" s="462" t="str">
        <f>B5</f>
        <v>jan-fev</v>
      </c>
      <c r="O5" s="460"/>
      <c r="P5" s="131" t="str">
        <f>L5</f>
        <v>2026 / 2025</v>
      </c>
    </row>
    <row r="6" spans="1:18" ht="19.5" customHeight="1" thickBot="1">
      <c r="A6" s="470"/>
      <c r="B6" s="99">
        <v>2025</v>
      </c>
      <c r="C6" s="134">
        <v>2026</v>
      </c>
      <c r="D6" s="99">
        <f>B6</f>
        <v>2025</v>
      </c>
      <c r="E6" s="134">
        <f>C6</f>
        <v>2026</v>
      </c>
      <c r="F6" s="131" t="s">
        <v>1</v>
      </c>
      <c r="H6" s="25">
        <f>B6</f>
        <v>2025</v>
      </c>
      <c r="I6" s="134">
        <f>C6</f>
        <v>2026</v>
      </c>
      <c r="J6" s="99">
        <f>B6</f>
        <v>2025</v>
      </c>
      <c r="K6" s="134">
        <f>C6</f>
        <v>2026</v>
      </c>
      <c r="L6" s="260">
        <v>1000</v>
      </c>
      <c r="N6" s="25">
        <f>B6</f>
        <v>2025</v>
      </c>
      <c r="O6" s="134">
        <f>C6</f>
        <v>2026</v>
      </c>
      <c r="P6" s="132"/>
    </row>
    <row r="7" spans="1:18" ht="20.100000000000001" customHeight="1">
      <c r="A7" s="8" t="s">
        <v>168</v>
      </c>
      <c r="B7" s="19">
        <v>53992.119999999981</v>
      </c>
      <c r="C7" s="147">
        <v>43779.229999999996</v>
      </c>
      <c r="D7" s="214">
        <f>B7/$B$33</f>
        <v>0.10078240210864568</v>
      </c>
      <c r="E7" s="246">
        <f>C7/$C$33</f>
        <v>9.6083376905943207E-2</v>
      </c>
      <c r="F7" s="52">
        <f>(C7-B7)/B7</f>
        <v>-0.18915519523960142</v>
      </c>
      <c r="H7" s="19">
        <v>16242.38</v>
      </c>
      <c r="I7" s="147">
        <v>13720.642000000002</v>
      </c>
      <c r="J7" s="214">
        <f t="shared" ref="J7:J32" si="0">H7/$H$33</f>
        <v>0.11356488906930445</v>
      </c>
      <c r="K7" s="246">
        <f>I7/$I$33</f>
        <v>0.10939676122282506</v>
      </c>
      <c r="L7" s="52">
        <f>(I7-H7)/H7</f>
        <v>-0.15525668036334561</v>
      </c>
      <c r="N7" s="40">
        <f t="shared" ref="N7:N33" si="1">(H7/B7)*10</f>
        <v>3.0082871352338092</v>
      </c>
      <c r="O7" s="149">
        <f t="shared" ref="O7:O33" si="2">(I7/C7)*10</f>
        <v>3.1340528373843037</v>
      </c>
      <c r="P7" s="52">
        <f>(O7-N7)/N7</f>
        <v>4.1806415576989067E-2</v>
      </c>
      <c r="Q7" s="2"/>
      <c r="R7" s="2"/>
    </row>
    <row r="8" spans="1:18" ht="20.100000000000001" customHeight="1">
      <c r="A8" s="8" t="s">
        <v>169</v>
      </c>
      <c r="B8" s="19">
        <v>38575.549999999981</v>
      </c>
      <c r="C8" s="140">
        <v>31832.089999999993</v>
      </c>
      <c r="D8" s="214">
        <f t="shared" ref="D8:D32" si="3">B8/$B$33</f>
        <v>7.2005629555982734E-2</v>
      </c>
      <c r="E8" s="215">
        <f t="shared" ref="E8:E32" si="4">C8/$C$33</f>
        <v>6.9862688338143575E-2</v>
      </c>
      <c r="F8" s="52">
        <f t="shared" ref="F8:F33" si="5">(C8-B8)/B8</f>
        <v>-0.17481176548357683</v>
      </c>
      <c r="H8" s="19">
        <v>12507.456000000004</v>
      </c>
      <c r="I8" s="140">
        <v>10275.912999999999</v>
      </c>
      <c r="J8" s="214">
        <f t="shared" si="0"/>
        <v>8.745072170329761E-2</v>
      </c>
      <c r="K8" s="215">
        <f t="shared" ref="K8:K32" si="6">I8/$I$33</f>
        <v>8.1931414055371729E-2</v>
      </c>
      <c r="L8" s="52">
        <f t="shared" ref="L8:L33" si="7">(I8-H8)/H8</f>
        <v>-0.17841701781721275</v>
      </c>
      <c r="N8" s="40">
        <f t="shared" si="1"/>
        <v>3.2423273290983561</v>
      </c>
      <c r="O8" s="143">
        <f t="shared" si="2"/>
        <v>3.2281615815989468</v>
      </c>
      <c r="P8" s="52">
        <f t="shared" ref="P8:P33" si="8">(O8-N8)/N8</f>
        <v>-4.3690059829179957E-3</v>
      </c>
      <c r="Q8" s="2"/>
    </row>
    <row r="9" spans="1:18" ht="20.100000000000001" customHeight="1">
      <c r="A9" s="8" t="s">
        <v>170</v>
      </c>
      <c r="B9" s="19">
        <v>38074.03</v>
      </c>
      <c r="C9" s="140">
        <v>26932.17</v>
      </c>
      <c r="D9" s="214">
        <f t="shared" si="3"/>
        <v>7.1069485720446621E-2</v>
      </c>
      <c r="E9" s="215">
        <f t="shared" si="4"/>
        <v>5.9108710706079946E-2</v>
      </c>
      <c r="F9" s="52">
        <f t="shared" si="5"/>
        <v>-0.29263673953085612</v>
      </c>
      <c r="H9" s="19">
        <v>16356.773999999999</v>
      </c>
      <c r="I9" s="140">
        <v>10261.414999999999</v>
      </c>
      <c r="J9" s="214">
        <f t="shared" si="0"/>
        <v>0.11436471901542036</v>
      </c>
      <c r="K9" s="215">
        <f t="shared" si="6"/>
        <v>8.1815819300825363E-2</v>
      </c>
      <c r="L9" s="52">
        <f t="shared" si="7"/>
        <v>-0.37265043828324584</v>
      </c>
      <c r="N9" s="40">
        <f t="shared" si="1"/>
        <v>4.2960448368612409</v>
      </c>
      <c r="O9" s="143">
        <f t="shared" si="2"/>
        <v>3.8100958816166686</v>
      </c>
      <c r="P9" s="52">
        <f t="shared" si="8"/>
        <v>-0.11311542912098992</v>
      </c>
      <c r="Q9" s="2"/>
    </row>
    <row r="10" spans="1:18" ht="20.100000000000001" customHeight="1">
      <c r="A10" s="8" t="s">
        <v>171</v>
      </c>
      <c r="B10" s="19">
        <v>26390.52</v>
      </c>
      <c r="C10" s="140">
        <v>24150.639999999999</v>
      </c>
      <c r="D10" s="214">
        <f t="shared" si="3"/>
        <v>4.9260892117150741E-2</v>
      </c>
      <c r="E10" s="215">
        <f t="shared" si="4"/>
        <v>5.3004016873749227E-2</v>
      </c>
      <c r="F10" s="52">
        <f t="shared" si="5"/>
        <v>-8.4874417025507687E-2</v>
      </c>
      <c r="H10" s="19">
        <v>8950.7129999999979</v>
      </c>
      <c r="I10" s="140">
        <v>8644.2050000000036</v>
      </c>
      <c r="J10" s="214">
        <f t="shared" si="0"/>
        <v>6.2582375793213865E-2</v>
      </c>
      <c r="K10" s="215">
        <f t="shared" si="6"/>
        <v>6.8921558506238323E-2</v>
      </c>
      <c r="L10" s="52">
        <f t="shared" si="7"/>
        <v>-3.4243975870971888E-2</v>
      </c>
      <c r="N10" s="40">
        <f t="shared" si="1"/>
        <v>3.3916394978196704</v>
      </c>
      <c r="O10" s="143">
        <f t="shared" si="2"/>
        <v>3.5792860975941028</v>
      </c>
      <c r="P10" s="52">
        <f t="shared" si="8"/>
        <v>5.5326221992361431E-2</v>
      </c>
      <c r="Q10" s="2"/>
    </row>
    <row r="11" spans="1:18" ht="20.100000000000001" customHeight="1">
      <c r="A11" s="8" t="s">
        <v>172</v>
      </c>
      <c r="B11" s="19">
        <v>72635.05</v>
      </c>
      <c r="C11" s="140">
        <v>63029.329999999994</v>
      </c>
      <c r="D11" s="214">
        <f t="shared" si="3"/>
        <v>0.1355815407189343</v>
      </c>
      <c r="E11" s="215">
        <f t="shared" si="4"/>
        <v>0.13833205541803895</v>
      </c>
      <c r="F11" s="52">
        <f t="shared" si="5"/>
        <v>-0.13224634663292734</v>
      </c>
      <c r="H11" s="19">
        <v>8441.8160000000044</v>
      </c>
      <c r="I11" s="140">
        <v>7811.7419999999975</v>
      </c>
      <c r="J11" s="214">
        <f t="shared" si="0"/>
        <v>5.9024225364969915E-2</v>
      </c>
      <c r="K11" s="215">
        <f t="shared" si="6"/>
        <v>6.2284204653711796E-2</v>
      </c>
      <c r="L11" s="52">
        <f t="shared" si="7"/>
        <v>-7.4637258144456903E-2</v>
      </c>
      <c r="N11" s="40">
        <f t="shared" si="1"/>
        <v>1.1622234720014655</v>
      </c>
      <c r="O11" s="143">
        <f t="shared" si="2"/>
        <v>1.2393820464218799</v>
      </c>
      <c r="P11" s="52">
        <f t="shared" si="8"/>
        <v>6.6388759373048625E-2</v>
      </c>
      <c r="Q11" s="2"/>
    </row>
    <row r="12" spans="1:18" ht="20.100000000000001" customHeight="1">
      <c r="A12" s="8" t="s">
        <v>173</v>
      </c>
      <c r="B12" s="19">
        <v>30066.840000000004</v>
      </c>
      <c r="C12" s="140">
        <v>31208.77</v>
      </c>
      <c r="D12" s="214">
        <f t="shared" si="3"/>
        <v>5.612315943541972E-2</v>
      </c>
      <c r="E12" s="215">
        <f t="shared" si="4"/>
        <v>6.8494672260816222E-2</v>
      </c>
      <c r="F12" s="52">
        <f t="shared" si="5"/>
        <v>3.7979714529361802E-2</v>
      </c>
      <c r="H12" s="19">
        <v>7045.9870000000028</v>
      </c>
      <c r="I12" s="140">
        <v>7132.902000000001</v>
      </c>
      <c r="J12" s="214">
        <f t="shared" si="0"/>
        <v>4.9264746425016631E-2</v>
      </c>
      <c r="K12" s="215">
        <f t="shared" si="6"/>
        <v>5.6871710297507309E-2</v>
      </c>
      <c r="L12" s="52">
        <f t="shared" si="7"/>
        <v>1.2335390343467581E-2</v>
      </c>
      <c r="N12" s="40">
        <f t="shared" si="1"/>
        <v>2.343441146459023</v>
      </c>
      <c r="O12" s="143">
        <f t="shared" si="2"/>
        <v>2.2855440954577837</v>
      </c>
      <c r="P12" s="52">
        <f t="shared" si="8"/>
        <v>-2.4705997455375692E-2</v>
      </c>
      <c r="Q12" s="2"/>
    </row>
    <row r="13" spans="1:18" ht="20.100000000000001" customHeight="1">
      <c r="A13" s="8" t="s">
        <v>174</v>
      </c>
      <c r="B13" s="19">
        <v>18582.560000000005</v>
      </c>
      <c r="C13" s="140">
        <v>18397.449999999997</v>
      </c>
      <c r="D13" s="214">
        <f t="shared" si="3"/>
        <v>3.4686451173394119E-2</v>
      </c>
      <c r="E13" s="215">
        <f t="shared" si="4"/>
        <v>4.0377346117285405E-2</v>
      </c>
      <c r="F13" s="52">
        <f t="shared" si="5"/>
        <v>-9.9614907741456399E-3</v>
      </c>
      <c r="H13" s="19">
        <v>7626.9820000000018</v>
      </c>
      <c r="I13" s="140">
        <v>7124.0699999999979</v>
      </c>
      <c r="J13" s="214">
        <f t="shared" si="0"/>
        <v>5.3326997937714921E-2</v>
      </c>
      <c r="K13" s="215">
        <f t="shared" si="6"/>
        <v>5.6801291420962005E-2</v>
      </c>
      <c r="L13" s="52">
        <f t="shared" si="7"/>
        <v>-6.5938532436552733E-2</v>
      </c>
      <c r="N13" s="40">
        <f t="shared" si="1"/>
        <v>4.1043763614916351</v>
      </c>
      <c r="O13" s="143">
        <f t="shared" si="2"/>
        <v>3.8723138261008994</v>
      </c>
      <c r="P13" s="52">
        <f t="shared" si="8"/>
        <v>-5.6540267010600921E-2</v>
      </c>
      <c r="Q13" s="2"/>
    </row>
    <row r="14" spans="1:18" ht="20.100000000000001" customHeight="1">
      <c r="A14" s="8" t="s">
        <v>175</v>
      </c>
      <c r="B14" s="19">
        <v>20443.419999999998</v>
      </c>
      <c r="C14" s="140">
        <v>20777.170000000002</v>
      </c>
      <c r="D14" s="214">
        <f t="shared" si="3"/>
        <v>3.81599569514205E-2</v>
      </c>
      <c r="E14" s="215">
        <f t="shared" si="4"/>
        <v>4.5600177439138523E-2</v>
      </c>
      <c r="F14" s="52">
        <f t="shared" si="5"/>
        <v>1.6325546312701285E-2</v>
      </c>
      <c r="H14" s="19">
        <v>7743.8859999999995</v>
      </c>
      <c r="I14" s="140">
        <v>7038.137999999999</v>
      </c>
      <c r="J14" s="214">
        <f t="shared" si="0"/>
        <v>5.4144377520741409E-2</v>
      </c>
      <c r="K14" s="215">
        <f t="shared" si="6"/>
        <v>5.6116142541966424E-2</v>
      </c>
      <c r="L14" s="52">
        <f t="shared" si="7"/>
        <v>-9.1136155671713209E-2</v>
      </c>
      <c r="N14" s="40">
        <f t="shared" si="1"/>
        <v>3.7879601358285453</v>
      </c>
      <c r="O14" s="143">
        <f t="shared" si="2"/>
        <v>3.3874382314819576</v>
      </c>
      <c r="P14" s="52">
        <f t="shared" si="8"/>
        <v>-0.10573551198658036</v>
      </c>
      <c r="Q14" s="2"/>
    </row>
    <row r="15" spans="1:18" ht="20.100000000000001" customHeight="1">
      <c r="A15" s="8" t="s">
        <v>176</v>
      </c>
      <c r="B15" s="19">
        <v>28298.680000000004</v>
      </c>
      <c r="C15" s="140">
        <v>28242.63</v>
      </c>
      <c r="D15" s="214">
        <f t="shared" si="3"/>
        <v>5.2822688697978348E-2</v>
      </c>
      <c r="E15" s="215">
        <f t="shared" si="4"/>
        <v>6.1984810219483051E-2</v>
      </c>
      <c r="F15" s="52">
        <f t="shared" si="5"/>
        <v>-1.9806577550614693E-3</v>
      </c>
      <c r="H15" s="19">
        <v>6385.2680000000009</v>
      </c>
      <c r="I15" s="140">
        <v>6469.2380000000003</v>
      </c>
      <c r="J15" s="214">
        <f t="shared" si="0"/>
        <v>4.4645073695959561E-2</v>
      </c>
      <c r="K15" s="215">
        <f t="shared" si="6"/>
        <v>5.1580216492757867E-2</v>
      </c>
      <c r="L15" s="52">
        <f t="shared" si="7"/>
        <v>1.3150583499392561E-2</v>
      </c>
      <c r="N15" s="40">
        <f t="shared" si="1"/>
        <v>2.2563836899812992</v>
      </c>
      <c r="O15" s="143">
        <f t="shared" si="2"/>
        <v>2.2905933335528599</v>
      </c>
      <c r="P15" s="52">
        <f t="shared" si="8"/>
        <v>1.5161270542530898E-2</v>
      </c>
      <c r="Q15" s="2"/>
    </row>
    <row r="16" spans="1:18" ht="20.100000000000001" customHeight="1">
      <c r="A16" s="8" t="s">
        <v>177</v>
      </c>
      <c r="B16" s="19">
        <v>15914.369999999999</v>
      </c>
      <c r="C16" s="140">
        <v>22896.35</v>
      </c>
      <c r="D16" s="214">
        <f t="shared" si="3"/>
        <v>2.9705972587217692E-2</v>
      </c>
      <c r="E16" s="215">
        <f t="shared" si="4"/>
        <v>5.0251195071735907E-2</v>
      </c>
      <c r="F16" s="52">
        <f t="shared" si="5"/>
        <v>0.43872173387950636</v>
      </c>
      <c r="H16" s="19">
        <v>3305.6370000000002</v>
      </c>
      <c r="I16" s="140">
        <v>5490.5010000000002</v>
      </c>
      <c r="J16" s="214">
        <f t="shared" si="0"/>
        <v>2.311264107897909E-2</v>
      </c>
      <c r="K16" s="215">
        <f t="shared" si="6"/>
        <v>4.3776597836360877E-2</v>
      </c>
      <c r="L16" s="52">
        <f t="shared" si="7"/>
        <v>0.66095097556083737</v>
      </c>
      <c r="N16" s="40">
        <f t="shared" si="1"/>
        <v>2.0771397171235813</v>
      </c>
      <c r="O16" s="143">
        <f t="shared" si="2"/>
        <v>2.3979809008859494</v>
      </c>
      <c r="P16" s="52">
        <f t="shared" si="8"/>
        <v>0.15446297671620682</v>
      </c>
      <c r="Q16" s="2"/>
    </row>
    <row r="17" spans="1:17" ht="20.100000000000001" customHeight="1">
      <c r="A17" s="8" t="s">
        <v>178</v>
      </c>
      <c r="B17" s="19">
        <v>14847.57</v>
      </c>
      <c r="C17" s="140">
        <v>14609.229999999998</v>
      </c>
      <c r="D17" s="214">
        <f t="shared" si="3"/>
        <v>2.771466966061464E-2</v>
      </c>
      <c r="E17" s="215">
        <f t="shared" si="4"/>
        <v>3.2063244428821899E-2</v>
      </c>
      <c r="F17" s="52">
        <f t="shared" si="5"/>
        <v>-1.605245841575436E-2</v>
      </c>
      <c r="H17" s="19">
        <v>5222.0669999999973</v>
      </c>
      <c r="I17" s="140">
        <v>5275.5200000000023</v>
      </c>
      <c r="J17" s="214">
        <f t="shared" si="0"/>
        <v>3.6512103495145123E-2</v>
      </c>
      <c r="K17" s="215">
        <f t="shared" si="6"/>
        <v>4.2062521692952722E-2</v>
      </c>
      <c r="L17" s="52">
        <f t="shared" si="7"/>
        <v>1.0235985099387848E-2</v>
      </c>
      <c r="N17" s="40">
        <f t="shared" si="1"/>
        <v>3.517118962900998</v>
      </c>
      <c r="O17" s="143">
        <f t="shared" si="2"/>
        <v>3.6110869635155329</v>
      </c>
      <c r="P17" s="52">
        <f t="shared" si="8"/>
        <v>2.6717322219043743E-2</v>
      </c>
      <c r="Q17" s="2"/>
    </row>
    <row r="18" spans="1:17" ht="20.100000000000001" customHeight="1">
      <c r="A18" s="8" t="s">
        <v>179</v>
      </c>
      <c r="B18" s="19">
        <v>14617.470000000001</v>
      </c>
      <c r="C18" s="140">
        <v>13649.260000000004</v>
      </c>
      <c r="D18" s="214">
        <f t="shared" si="3"/>
        <v>2.7285161970877707E-2</v>
      </c>
      <c r="E18" s="215">
        <f t="shared" si="4"/>
        <v>2.995637413145948E-2</v>
      </c>
      <c r="F18" s="52">
        <f t="shared" si="5"/>
        <v>-6.6236496466214559E-2</v>
      </c>
      <c r="H18" s="19">
        <v>5332.0459999999994</v>
      </c>
      <c r="I18" s="140">
        <v>4872.3380000000016</v>
      </c>
      <c r="J18" s="214">
        <f t="shared" si="0"/>
        <v>3.7281064259205146E-2</v>
      </c>
      <c r="K18" s="215">
        <f t="shared" si="6"/>
        <v>3.8847890410878522E-2</v>
      </c>
      <c r="L18" s="52">
        <f t="shared" si="7"/>
        <v>-8.6216060401579031E-2</v>
      </c>
      <c r="N18" s="40">
        <f t="shared" si="1"/>
        <v>3.6477215277335953</v>
      </c>
      <c r="O18" s="143">
        <f t="shared" si="2"/>
        <v>3.569671908953306</v>
      </c>
      <c r="P18" s="52">
        <f t="shared" si="8"/>
        <v>-2.1396813925317129E-2</v>
      </c>
      <c r="Q18" s="2"/>
    </row>
    <row r="19" spans="1:17" ht="20.100000000000001" customHeight="1">
      <c r="A19" s="8" t="s">
        <v>180</v>
      </c>
      <c r="B19" s="19">
        <v>43039.630000000005</v>
      </c>
      <c r="C19" s="140">
        <v>17010.340000000007</v>
      </c>
      <c r="D19" s="214">
        <f t="shared" si="3"/>
        <v>8.033834006272271E-2</v>
      </c>
      <c r="E19" s="215">
        <f t="shared" si="4"/>
        <v>3.7333020921524726E-2</v>
      </c>
      <c r="F19" s="52">
        <f t="shared" si="5"/>
        <v>-0.60477494811177501</v>
      </c>
      <c r="H19" s="19">
        <v>4727.9869999999992</v>
      </c>
      <c r="I19" s="140">
        <v>3597.0689999999995</v>
      </c>
      <c r="J19" s="214">
        <f t="shared" si="0"/>
        <v>3.3057551859771384E-2</v>
      </c>
      <c r="K19" s="215">
        <f t="shared" si="6"/>
        <v>2.8679977110037998E-2</v>
      </c>
      <c r="L19" s="52">
        <f t="shared" si="7"/>
        <v>-0.23919651217315105</v>
      </c>
      <c r="N19" s="40">
        <f t="shared" si="1"/>
        <v>1.0985194342981106</v>
      </c>
      <c r="O19" s="143">
        <f t="shared" si="2"/>
        <v>2.1146367444742422</v>
      </c>
      <c r="P19" s="52">
        <f t="shared" si="8"/>
        <v>0.92498801427702626</v>
      </c>
      <c r="Q19" s="2"/>
    </row>
    <row r="20" spans="1:17" ht="20.100000000000001" customHeight="1">
      <c r="A20" s="8" t="s">
        <v>181</v>
      </c>
      <c r="B20" s="19">
        <v>17029.790000000008</v>
      </c>
      <c r="C20" s="140">
        <v>11619.869999999999</v>
      </c>
      <c r="D20" s="214">
        <f t="shared" si="3"/>
        <v>3.1788030246002463E-2</v>
      </c>
      <c r="E20" s="215">
        <f t="shared" si="4"/>
        <v>2.5502420869623843E-2</v>
      </c>
      <c r="F20" s="52">
        <f t="shared" si="5"/>
        <v>-0.31767391142227863</v>
      </c>
      <c r="H20" s="19">
        <v>4256.8729999999996</v>
      </c>
      <c r="I20" s="140">
        <v>3014.7310000000007</v>
      </c>
      <c r="J20" s="214">
        <f t="shared" si="0"/>
        <v>2.9763575906185991E-2</v>
      </c>
      <c r="K20" s="215">
        <f t="shared" si="6"/>
        <v>2.4036907847172797E-2</v>
      </c>
      <c r="L20" s="52">
        <f t="shared" si="7"/>
        <v>-0.29179681893258247</v>
      </c>
      <c r="N20" s="40">
        <f t="shared" si="1"/>
        <v>2.499662649979828</v>
      </c>
      <c r="O20" s="143">
        <f t="shared" si="2"/>
        <v>2.5944619001761646</v>
      </c>
      <c r="P20" s="52">
        <f t="shared" si="8"/>
        <v>3.7924817653734851E-2</v>
      </c>
      <c r="Q20" s="2"/>
    </row>
    <row r="21" spans="1:17" ht="20.100000000000001" customHeight="1">
      <c r="A21" s="8" t="s">
        <v>182</v>
      </c>
      <c r="B21" s="19">
        <v>5653.5999999999995</v>
      </c>
      <c r="C21" s="140">
        <v>7620.5100000000011</v>
      </c>
      <c r="D21" s="214">
        <f t="shared" si="3"/>
        <v>1.0553084201202682E-2</v>
      </c>
      <c r="E21" s="215">
        <f t="shared" si="4"/>
        <v>1.6724924914063344E-2</v>
      </c>
      <c r="F21" s="52">
        <f t="shared" si="5"/>
        <v>0.34790399037781272</v>
      </c>
      <c r="H21" s="19">
        <v>2306.1619999999998</v>
      </c>
      <c r="I21" s="140">
        <v>2768.8290000000002</v>
      </c>
      <c r="J21" s="214">
        <f t="shared" si="0"/>
        <v>1.6124424604389585E-2</v>
      </c>
      <c r="K21" s="215">
        <f t="shared" si="6"/>
        <v>2.2076293877490095E-2</v>
      </c>
      <c r="L21" s="52">
        <f t="shared" si="7"/>
        <v>0.20062207251702197</v>
      </c>
      <c r="N21" s="40">
        <f t="shared" si="1"/>
        <v>4.0791035800198108</v>
      </c>
      <c r="O21" s="143">
        <f t="shared" si="2"/>
        <v>3.6333906785766299</v>
      </c>
      <c r="P21" s="52">
        <f t="shared" si="8"/>
        <v>-0.1092673654148827</v>
      </c>
      <c r="Q21" s="2"/>
    </row>
    <row r="22" spans="1:17" ht="20.100000000000001" customHeight="1">
      <c r="A22" s="8" t="s">
        <v>183</v>
      </c>
      <c r="B22" s="19">
        <v>1031.7499999999998</v>
      </c>
      <c r="C22" s="140">
        <v>773.26</v>
      </c>
      <c r="D22" s="214">
        <f t="shared" si="3"/>
        <v>1.9258781350981438E-3</v>
      </c>
      <c r="E22" s="215">
        <f t="shared" si="4"/>
        <v>1.6970931655556675E-3</v>
      </c>
      <c r="F22" s="52">
        <f t="shared" si="5"/>
        <v>-0.25053549794039237</v>
      </c>
      <c r="H22" s="19">
        <v>2740.8389999999999</v>
      </c>
      <c r="I22" s="140">
        <v>2006.9459999999997</v>
      </c>
      <c r="J22" s="214">
        <f t="shared" si="0"/>
        <v>1.9163637163508263E-2</v>
      </c>
      <c r="K22" s="215">
        <f t="shared" si="6"/>
        <v>1.6001685077790369E-2</v>
      </c>
      <c r="L22" s="52">
        <f t="shared" si="7"/>
        <v>-0.26776217063461233</v>
      </c>
      <c r="N22" s="40">
        <f t="shared" si="1"/>
        <v>26.564952750181735</v>
      </c>
      <c r="O22" s="143">
        <f t="shared" si="2"/>
        <v>25.954349119313033</v>
      </c>
      <c r="P22" s="52">
        <f t="shared" si="8"/>
        <v>-2.2985308372683824E-2</v>
      </c>
      <c r="Q22" s="2"/>
    </row>
    <row r="23" spans="1:17" ht="20.100000000000001" customHeight="1">
      <c r="A23" s="8" t="s">
        <v>184</v>
      </c>
      <c r="B23" s="19">
        <v>5485.0700000000006</v>
      </c>
      <c r="C23" s="140">
        <v>5542.3700000000017</v>
      </c>
      <c r="D23" s="214">
        <f t="shared" si="3"/>
        <v>1.0238503884160678E-2</v>
      </c>
      <c r="E23" s="215">
        <f t="shared" si="4"/>
        <v>1.2163978801413197E-2</v>
      </c>
      <c r="F23" s="52">
        <f t="shared" si="5"/>
        <v>1.0446539424291957E-2</v>
      </c>
      <c r="H23" s="19">
        <v>1873.0920000000006</v>
      </c>
      <c r="I23" s="140">
        <v>1924.7260000000003</v>
      </c>
      <c r="J23" s="214">
        <f t="shared" si="0"/>
        <v>1.3096448008026021E-2</v>
      </c>
      <c r="K23" s="215">
        <f t="shared" si="6"/>
        <v>1.5346132538212365E-2</v>
      </c>
      <c r="L23" s="52">
        <f t="shared" si="7"/>
        <v>2.7566184682866497E-2</v>
      </c>
      <c r="N23" s="40">
        <f t="shared" si="1"/>
        <v>3.4148916969154457</v>
      </c>
      <c r="O23" s="143">
        <f t="shared" si="2"/>
        <v>3.4727490225300723</v>
      </c>
      <c r="P23" s="52">
        <f t="shared" si="8"/>
        <v>1.6942653164341105E-2</v>
      </c>
      <c r="Q23" s="2"/>
    </row>
    <row r="24" spans="1:17" ht="20.100000000000001" customHeight="1">
      <c r="A24" s="8" t="s">
        <v>185</v>
      </c>
      <c r="B24" s="19">
        <v>10165.32</v>
      </c>
      <c r="C24" s="140">
        <v>7286.34</v>
      </c>
      <c r="D24" s="214">
        <f t="shared" si="3"/>
        <v>1.8974720159220613E-2</v>
      </c>
      <c r="E24" s="215">
        <f t="shared" si="4"/>
        <v>1.599151361238766E-2</v>
      </c>
      <c r="F24" s="52">
        <f t="shared" si="5"/>
        <v>-0.28321587515198732</v>
      </c>
      <c r="H24" s="19">
        <v>2287.3559999999998</v>
      </c>
      <c r="I24" s="140">
        <v>1559.604</v>
      </c>
      <c r="J24" s="214">
        <f t="shared" si="0"/>
        <v>1.5992935173417194E-2</v>
      </c>
      <c r="K24" s="215">
        <f t="shared" si="6"/>
        <v>1.2434959412989773E-2</v>
      </c>
      <c r="L24" s="52">
        <f t="shared" si="7"/>
        <v>-0.31816297944001715</v>
      </c>
      <c r="N24" s="40">
        <f t="shared" si="1"/>
        <v>2.2501564141610886</v>
      </c>
      <c r="O24" s="143">
        <f t="shared" si="2"/>
        <v>2.1404491143701776</v>
      </c>
      <c r="P24" s="52">
        <f t="shared" si="8"/>
        <v>-4.8755410557453381E-2</v>
      </c>
      <c r="Q24" s="2"/>
    </row>
    <row r="25" spans="1:17" ht="20.100000000000001" customHeight="1">
      <c r="A25" s="8" t="s">
        <v>186</v>
      </c>
      <c r="B25" s="19">
        <v>7751.45</v>
      </c>
      <c r="C25" s="140">
        <v>4658.6000000000004</v>
      </c>
      <c r="D25" s="214">
        <f t="shared" si="3"/>
        <v>1.4468958633686949E-2</v>
      </c>
      <c r="E25" s="215">
        <f t="shared" si="4"/>
        <v>1.0224346560093156E-2</v>
      </c>
      <c r="F25" s="52">
        <f t="shared" si="5"/>
        <v>-0.3990027672241967</v>
      </c>
      <c r="H25" s="19">
        <v>1928.261</v>
      </c>
      <c r="I25" s="140">
        <v>1193.2850000000001</v>
      </c>
      <c r="J25" s="214">
        <f t="shared" si="0"/>
        <v>1.3482183433811183E-2</v>
      </c>
      <c r="K25" s="215">
        <f t="shared" si="6"/>
        <v>9.5142424250832282E-3</v>
      </c>
      <c r="L25" s="52">
        <f t="shared" si="7"/>
        <v>-0.38116001931273819</v>
      </c>
      <c r="N25" s="40">
        <f t="shared" si="1"/>
        <v>2.4876132852563066</v>
      </c>
      <c r="O25" s="143">
        <f t="shared" si="2"/>
        <v>2.5614669643240457</v>
      </c>
      <c r="P25" s="52">
        <f t="shared" si="8"/>
        <v>2.9688569162039075E-2</v>
      </c>
      <c r="Q25" s="2"/>
    </row>
    <row r="26" spans="1:17" ht="20.100000000000001" customHeight="1">
      <c r="A26" s="8" t="s">
        <v>187</v>
      </c>
      <c r="B26" s="19">
        <v>2562.1500000000005</v>
      </c>
      <c r="C26" s="140">
        <v>2689.75</v>
      </c>
      <c r="D26" s="214">
        <f t="shared" si="3"/>
        <v>4.7825429259430209E-3</v>
      </c>
      <c r="E26" s="215">
        <f t="shared" si="4"/>
        <v>5.9032619585305812E-3</v>
      </c>
      <c r="F26" s="52">
        <f t="shared" si="5"/>
        <v>4.9801924165251615E-2</v>
      </c>
      <c r="H26" s="19">
        <v>1054.9680000000001</v>
      </c>
      <c r="I26" s="140">
        <v>1130.627</v>
      </c>
      <c r="J26" s="214">
        <f t="shared" si="0"/>
        <v>7.3762172718324533E-3</v>
      </c>
      <c r="K26" s="215">
        <f t="shared" si="6"/>
        <v>9.0146606806794476E-3</v>
      </c>
      <c r="L26" s="52">
        <f t="shared" si="7"/>
        <v>7.1716867241470708E-2</v>
      </c>
      <c r="N26" s="40">
        <f t="shared" si="1"/>
        <v>4.1175106843861595</v>
      </c>
      <c r="O26" s="143">
        <f t="shared" si="2"/>
        <v>4.2034650060414531</v>
      </c>
      <c r="P26" s="52">
        <f t="shared" si="8"/>
        <v>2.0875312353465746E-2</v>
      </c>
      <c r="Q26" s="2"/>
    </row>
    <row r="27" spans="1:17" ht="20.100000000000001" customHeight="1">
      <c r="A27" s="8" t="s">
        <v>188</v>
      </c>
      <c r="B27" s="19">
        <v>3355.1899999999991</v>
      </c>
      <c r="C27" s="140">
        <v>3126.9799999999996</v>
      </c>
      <c r="D27" s="214">
        <f t="shared" si="3"/>
        <v>6.262841831935974E-3</v>
      </c>
      <c r="E27" s="215">
        <f t="shared" si="4"/>
        <v>6.8628616336410273E-3</v>
      </c>
      <c r="F27" s="52">
        <f t="shared" si="5"/>
        <v>-6.8017012449369377E-2</v>
      </c>
      <c r="H27" s="19">
        <v>1276.4460000000001</v>
      </c>
      <c r="I27" s="140">
        <v>1026.1769999999997</v>
      </c>
      <c r="J27" s="214">
        <f t="shared" si="0"/>
        <v>8.9247664685198486E-3</v>
      </c>
      <c r="K27" s="215">
        <f t="shared" si="6"/>
        <v>8.1818649769708224E-3</v>
      </c>
      <c r="L27" s="52">
        <f t="shared" si="7"/>
        <v>-0.19606704866480873</v>
      </c>
      <c r="N27" s="40">
        <f t="shared" si="1"/>
        <v>3.8043925977366424</v>
      </c>
      <c r="O27" s="143">
        <f t="shared" si="2"/>
        <v>3.281687123038842</v>
      </c>
      <c r="P27" s="52">
        <f t="shared" si="8"/>
        <v>-0.137395250692259</v>
      </c>
      <c r="Q27" s="2"/>
    </row>
    <row r="28" spans="1:17" ht="20.100000000000001" customHeight="1">
      <c r="A28" s="8" t="s">
        <v>189</v>
      </c>
      <c r="B28" s="19">
        <v>7758.79</v>
      </c>
      <c r="C28" s="140">
        <v>7398.3300000000027</v>
      </c>
      <c r="D28" s="214">
        <f t="shared" si="3"/>
        <v>1.4482659574333057E-2</v>
      </c>
      <c r="E28" s="215">
        <f t="shared" si="4"/>
        <v>1.6237300881366511E-2</v>
      </c>
      <c r="F28" s="52">
        <f t="shared" si="5"/>
        <v>-4.6458275066085991E-2</v>
      </c>
      <c r="H28" s="19">
        <v>861.61300000000017</v>
      </c>
      <c r="I28" s="140">
        <v>871.072</v>
      </c>
      <c r="J28" s="214">
        <f t="shared" si="0"/>
        <v>6.0243009193031221E-3</v>
      </c>
      <c r="K28" s="215">
        <f t="shared" si="6"/>
        <v>6.9451892697068151E-3</v>
      </c>
      <c r="L28" s="52">
        <f t="shared" si="7"/>
        <v>1.0978246614198986E-2</v>
      </c>
      <c r="N28" s="40">
        <f t="shared" si="1"/>
        <v>1.1104991886621498</v>
      </c>
      <c r="O28" s="143">
        <f t="shared" si="2"/>
        <v>1.1773900326154683</v>
      </c>
      <c r="P28" s="52">
        <f t="shared" si="8"/>
        <v>6.023493275479451E-2</v>
      </c>
      <c r="Q28" s="2"/>
    </row>
    <row r="29" spans="1:17" ht="20.100000000000001" customHeight="1">
      <c r="A29" s="8" t="s">
        <v>190</v>
      </c>
      <c r="B29" s="19">
        <v>13643.11</v>
      </c>
      <c r="C29" s="140">
        <v>10208.630000000001</v>
      </c>
      <c r="D29" s="214">
        <f t="shared" si="3"/>
        <v>2.5466408765436245E-2</v>
      </c>
      <c r="E29" s="215">
        <f t="shared" si="4"/>
        <v>2.2405136956116387E-2</v>
      </c>
      <c r="F29" s="52">
        <f t="shared" si="5"/>
        <v>-0.25173732382132807</v>
      </c>
      <c r="H29" s="19">
        <v>1178.672</v>
      </c>
      <c r="I29" s="140">
        <v>803.7109999999999</v>
      </c>
      <c r="J29" s="214">
        <f t="shared" si="0"/>
        <v>8.2411416879235207E-3</v>
      </c>
      <c r="K29" s="215">
        <f t="shared" si="6"/>
        <v>6.4081097924687438E-3</v>
      </c>
      <c r="L29" s="52">
        <f t="shared" si="7"/>
        <v>-0.31812158089782411</v>
      </c>
      <c r="N29" s="40">
        <f t="shared" si="1"/>
        <v>0.86393205068345857</v>
      </c>
      <c r="O29" s="143">
        <f t="shared" si="2"/>
        <v>0.78728585520290162</v>
      </c>
      <c r="P29" s="52">
        <f t="shared" si="8"/>
        <v>-8.8717851617985441E-2</v>
      </c>
      <c r="Q29" s="2"/>
    </row>
    <row r="30" spans="1:17" ht="20.100000000000001" customHeight="1">
      <c r="A30" s="8" t="s">
        <v>191</v>
      </c>
      <c r="B30" s="19">
        <v>2083.3199999999993</v>
      </c>
      <c r="C30" s="140">
        <v>2042.71</v>
      </c>
      <c r="D30" s="214">
        <f t="shared" si="3"/>
        <v>3.8887525431671086E-3</v>
      </c>
      <c r="E30" s="215">
        <f t="shared" si="4"/>
        <v>4.4831870007658713E-3</v>
      </c>
      <c r="F30" s="52">
        <f t="shared" si="5"/>
        <v>-1.9492924754718061E-2</v>
      </c>
      <c r="H30" s="19">
        <v>702.38200000000006</v>
      </c>
      <c r="I30" s="140">
        <v>787.37899999999991</v>
      </c>
      <c r="J30" s="214">
        <f t="shared" si="0"/>
        <v>4.910975726111334E-3</v>
      </c>
      <c r="K30" s="215">
        <f t="shared" si="6"/>
        <v>6.2778922775528108E-3</v>
      </c>
      <c r="L30" s="52">
        <f t="shared" si="7"/>
        <v>0.12101249747288489</v>
      </c>
      <c r="N30" s="40">
        <f t="shared" si="1"/>
        <v>3.3714551773131363</v>
      </c>
      <c r="O30" s="143">
        <f t="shared" si="2"/>
        <v>3.8545804348145349</v>
      </c>
      <c r="P30" s="52">
        <f t="shared" si="8"/>
        <v>0.14329873366028933</v>
      </c>
      <c r="Q30" s="2"/>
    </row>
    <row r="31" spans="1:17" ht="20.100000000000001" customHeight="1">
      <c r="A31" s="8" t="s">
        <v>192</v>
      </c>
      <c r="B31" s="19">
        <v>980.07999999999993</v>
      </c>
      <c r="C31" s="140">
        <v>1563.55</v>
      </c>
      <c r="D31" s="214">
        <f t="shared" si="3"/>
        <v>1.8294302327569558E-3</v>
      </c>
      <c r="E31" s="215">
        <f t="shared" si="4"/>
        <v>3.4315625003292086E-3</v>
      </c>
      <c r="F31" s="52">
        <f t="shared" si="5"/>
        <v>0.59532895273855202</v>
      </c>
      <c r="H31" s="19">
        <v>832.51099999999997</v>
      </c>
      <c r="I31" s="140">
        <v>710.96899999999994</v>
      </c>
      <c r="J31" s="214">
        <f t="shared" si="0"/>
        <v>5.8208230175612026E-3</v>
      </c>
      <c r="K31" s="215">
        <f t="shared" si="6"/>
        <v>5.6686637498326023E-3</v>
      </c>
      <c r="L31" s="52">
        <f t="shared" si="7"/>
        <v>-0.14599446734037153</v>
      </c>
      <c r="N31" s="40">
        <f t="shared" si="1"/>
        <v>8.494316790466085</v>
      </c>
      <c r="O31" s="143">
        <f t="shared" si="2"/>
        <v>4.5471459179431415</v>
      </c>
      <c r="P31" s="52">
        <f t="shared" si="8"/>
        <v>-0.4646837373611023</v>
      </c>
      <c r="Q31" s="2"/>
    </row>
    <row r="32" spans="1:17" ht="20.100000000000001" customHeight="1" thickBot="1">
      <c r="A32" s="8" t="s">
        <v>17</v>
      </c>
      <c r="B32" s="19">
        <f>B33-SUM(B7:B31)</f>
        <v>42752.209999999905</v>
      </c>
      <c r="C32" s="140">
        <f>C33-SUM(C7:C31)</f>
        <v>34592.359999999986</v>
      </c>
      <c r="D32" s="214">
        <f t="shared" si="3"/>
        <v>7.9801838106250592E-2</v>
      </c>
      <c r="E32" s="215">
        <f t="shared" si="4"/>
        <v>7.5920722313893421E-2</v>
      </c>
      <c r="F32" s="52">
        <f t="shared" si="5"/>
        <v>-0.19086381733248262</v>
      </c>
      <c r="H32" s="19">
        <f>H33-SUM(H7:H31)</f>
        <v>11834.727999999974</v>
      </c>
      <c r="I32" s="140">
        <f>I33-SUM(I7:I31)</f>
        <v>9909.1670000000304</v>
      </c>
      <c r="J32" s="214">
        <f t="shared" si="0"/>
        <v>8.2747083400670871E-2</v>
      </c>
      <c r="K32" s="215">
        <f t="shared" si="6"/>
        <v>7.90072925316542E-2</v>
      </c>
      <c r="L32" s="52">
        <f t="shared" si="7"/>
        <v>-0.16270428859877029</v>
      </c>
      <c r="N32" s="40">
        <f t="shared" si="1"/>
        <v>2.7682143215520321</v>
      </c>
      <c r="O32" s="143">
        <f t="shared" si="2"/>
        <v>2.8645536181977853</v>
      </c>
      <c r="P32" s="52">
        <f t="shared" si="8"/>
        <v>3.4801964535657585E-2</v>
      </c>
      <c r="Q32" s="2"/>
    </row>
    <row r="33" spans="1:17" ht="26.25" customHeight="1" thickBot="1">
      <c r="A33" s="35" t="s">
        <v>18</v>
      </c>
      <c r="B33" s="36">
        <v>535729.6399999999</v>
      </c>
      <c r="C33" s="148">
        <v>455637.92</v>
      </c>
      <c r="D33" s="251">
        <f>SUM(D7:D32)</f>
        <v>1</v>
      </c>
      <c r="E33" s="252">
        <f>SUM(E7:E32)</f>
        <v>1</v>
      </c>
      <c r="F33" s="57">
        <f t="shared" si="5"/>
        <v>-0.14950025912323972</v>
      </c>
      <c r="G33" s="56"/>
      <c r="H33" s="36">
        <v>143022.90199999997</v>
      </c>
      <c r="I33" s="148">
        <v>125420.91600000003</v>
      </c>
      <c r="J33" s="251">
        <f>SUM(J7:J32)</f>
        <v>1</v>
      </c>
      <c r="K33" s="252">
        <f>SUM(K7:K32)</f>
        <v>1.0000000000000002</v>
      </c>
      <c r="L33" s="57">
        <f t="shared" si="7"/>
        <v>-0.12307110087865474</v>
      </c>
      <c r="M33" s="56"/>
      <c r="N33" s="37">
        <f t="shared" si="1"/>
        <v>2.6696843206211254</v>
      </c>
      <c r="O33" s="150">
        <f t="shared" si="2"/>
        <v>2.7526443804326037</v>
      </c>
      <c r="P33" s="57">
        <f t="shared" si="8"/>
        <v>3.1074857491831458E-2</v>
      </c>
      <c r="Q33" s="2"/>
    </row>
    <row r="35" spans="1:17" ht="15.75" thickBot="1">
      <c r="L35" s="10"/>
    </row>
    <row r="36" spans="1:17">
      <c r="A36" s="468" t="s">
        <v>2</v>
      </c>
      <c r="B36" s="456" t="s">
        <v>1</v>
      </c>
      <c r="C36" s="454"/>
      <c r="D36" s="456" t="s">
        <v>102</v>
      </c>
      <c r="E36" s="454"/>
      <c r="F36" s="130" t="s">
        <v>0</v>
      </c>
      <c r="H36" s="466" t="s">
        <v>19</v>
      </c>
      <c r="I36" s="467"/>
      <c r="J36" s="456" t="s">
        <v>102</v>
      </c>
      <c r="K36" s="454"/>
      <c r="L36" s="130" t="s">
        <v>0</v>
      </c>
      <c r="N36" s="464" t="s">
        <v>22</v>
      </c>
      <c r="O36" s="454"/>
      <c r="P36" s="130" t="s">
        <v>0</v>
      </c>
    </row>
    <row r="37" spans="1:17">
      <c r="A37" s="469"/>
      <c r="B37" s="459" t="str">
        <f>B5</f>
        <v>jan-fev</v>
      </c>
      <c r="C37" s="461"/>
      <c r="D37" s="459" t="str">
        <f>B37</f>
        <v>jan-fev</v>
      </c>
      <c r="E37" s="461"/>
      <c r="F37" s="131" t="str">
        <f>F5</f>
        <v>2026 / 2025</v>
      </c>
      <c r="H37" s="462" t="str">
        <f>B37</f>
        <v>jan-fev</v>
      </c>
      <c r="I37" s="461"/>
      <c r="J37" s="459" t="str">
        <f>H37</f>
        <v>jan-fev</v>
      </c>
      <c r="K37" s="461"/>
      <c r="L37" s="131" t="str">
        <f>F37</f>
        <v>2026 / 2025</v>
      </c>
      <c r="N37" s="462" t="str">
        <f>B37</f>
        <v>jan-fev</v>
      </c>
      <c r="O37" s="460"/>
      <c r="P37" s="131" t="str">
        <f>L37</f>
        <v>2026 / 2025</v>
      </c>
    </row>
    <row r="38" spans="1:17" ht="19.5" customHeight="1" thickBot="1">
      <c r="A38" s="470"/>
      <c r="B38" s="99">
        <f>B6</f>
        <v>2025</v>
      </c>
      <c r="C38" s="134">
        <f>C6</f>
        <v>2026</v>
      </c>
      <c r="D38" s="99">
        <f>B38</f>
        <v>2025</v>
      </c>
      <c r="E38" s="134">
        <f>C38</f>
        <v>2026</v>
      </c>
      <c r="F38" s="131" t="str">
        <f>F6</f>
        <v>HL</v>
      </c>
      <c r="H38" s="25">
        <f>B38</f>
        <v>2025</v>
      </c>
      <c r="I38" s="134">
        <f>C38</f>
        <v>2026</v>
      </c>
      <c r="J38" s="99">
        <f>B38</f>
        <v>2025</v>
      </c>
      <c r="K38" s="134">
        <f>C38</f>
        <v>2026</v>
      </c>
      <c r="L38" s="260">
        <f>L6</f>
        <v>1000</v>
      </c>
      <c r="N38" s="25">
        <f>B38</f>
        <v>2025</v>
      </c>
      <c r="O38" s="134">
        <f>C38</f>
        <v>2026</v>
      </c>
      <c r="P38" s="132"/>
    </row>
    <row r="39" spans="1:17" ht="20.100000000000001" customHeight="1">
      <c r="A39" s="38" t="s">
        <v>168</v>
      </c>
      <c r="B39" s="19">
        <v>53992.119999999981</v>
      </c>
      <c r="C39" s="147">
        <v>43779.229999999996</v>
      </c>
      <c r="D39" s="247">
        <f>B39/$B$62</f>
        <v>0.22106167919129721</v>
      </c>
      <c r="E39" s="246">
        <f>C39/$C$62</f>
        <v>0.22153810264306989</v>
      </c>
      <c r="F39" s="52">
        <f>(C39-B39)/B39</f>
        <v>-0.18915519523960142</v>
      </c>
      <c r="H39" s="39">
        <v>16242.38</v>
      </c>
      <c r="I39" s="147">
        <v>13720.642000000002</v>
      </c>
      <c r="J39" s="250">
        <f>H39/$H$62</f>
        <v>0.25946401694320137</v>
      </c>
      <c r="K39" s="246">
        <f>I39/$I$62</f>
        <v>0.24573017678438111</v>
      </c>
      <c r="L39" s="52">
        <f>(I39-H39)/H39</f>
        <v>-0.15525668036334561</v>
      </c>
      <c r="N39" s="40">
        <f t="shared" ref="N39:N62" si="9">(H39/B39)*10</f>
        <v>3.0082871352338092</v>
      </c>
      <c r="O39" s="149">
        <f t="shared" ref="O39:O62" si="10">(I39/C39)*10</f>
        <v>3.1340528373843037</v>
      </c>
      <c r="P39" s="52">
        <f>(O39-N39)/N39</f>
        <v>4.1806415576989067E-2</v>
      </c>
    </row>
    <row r="40" spans="1:17" ht="20.100000000000001" customHeight="1">
      <c r="A40" s="38" t="s">
        <v>173</v>
      </c>
      <c r="B40" s="19">
        <v>30066.840000000004</v>
      </c>
      <c r="C40" s="140">
        <v>31208.77</v>
      </c>
      <c r="D40" s="247">
        <f t="shared" ref="D40:D61" si="11">B40/$B$62</f>
        <v>0.12310363324085191</v>
      </c>
      <c r="E40" s="215">
        <f t="shared" ref="E40:E61" si="12">C40/$C$62</f>
        <v>0.1579272109542347</v>
      </c>
      <c r="F40" s="52">
        <f t="shared" ref="F40:F62" si="13">(C40-B40)/B40</f>
        <v>3.7979714529361802E-2</v>
      </c>
      <c r="H40" s="19">
        <v>7045.9870000000028</v>
      </c>
      <c r="I40" s="140">
        <v>7132.902000000001</v>
      </c>
      <c r="J40" s="247">
        <f t="shared" ref="J40:J62" si="14">H40/$H$62</f>
        <v>0.11255617036109102</v>
      </c>
      <c r="K40" s="215">
        <f t="shared" ref="K40:K62" si="15">I40/$I$62</f>
        <v>0.12774688454415364</v>
      </c>
      <c r="L40" s="52">
        <f t="shared" ref="L40:L62" si="16">(I40-H40)/H40</f>
        <v>1.2335390343467581E-2</v>
      </c>
      <c r="N40" s="40">
        <f t="shared" si="9"/>
        <v>2.343441146459023</v>
      </c>
      <c r="O40" s="143">
        <f t="shared" si="10"/>
        <v>2.2855440954577837</v>
      </c>
      <c r="P40" s="52">
        <f t="shared" ref="P40:P62" si="17">(O40-N40)/N40</f>
        <v>-2.4705997455375692E-2</v>
      </c>
    </row>
    <row r="41" spans="1:17" ht="20.100000000000001" customHeight="1">
      <c r="A41" s="38" t="s">
        <v>175</v>
      </c>
      <c r="B41" s="19">
        <v>20443.419999999998</v>
      </c>
      <c r="C41" s="140">
        <v>20777.170000000002</v>
      </c>
      <c r="D41" s="247">
        <f t="shared" si="11"/>
        <v>8.3702154196074366E-2</v>
      </c>
      <c r="E41" s="215">
        <f t="shared" si="12"/>
        <v>0.10513969341380634</v>
      </c>
      <c r="F41" s="52">
        <f t="shared" si="13"/>
        <v>1.6325546312701285E-2</v>
      </c>
      <c r="H41" s="19">
        <v>7743.8859999999995</v>
      </c>
      <c r="I41" s="140">
        <v>7038.137999999999</v>
      </c>
      <c r="J41" s="247">
        <f t="shared" si="14"/>
        <v>0.12370476299102841</v>
      </c>
      <c r="K41" s="215">
        <f t="shared" si="15"/>
        <v>0.1260497063455828</v>
      </c>
      <c r="L41" s="52">
        <f t="shared" si="16"/>
        <v>-9.1136155671713209E-2</v>
      </c>
      <c r="N41" s="40">
        <f t="shared" si="9"/>
        <v>3.7879601358285453</v>
      </c>
      <c r="O41" s="143">
        <f t="shared" si="10"/>
        <v>3.3874382314819576</v>
      </c>
      <c r="P41" s="52">
        <f t="shared" si="17"/>
        <v>-0.10573551198658036</v>
      </c>
    </row>
    <row r="42" spans="1:17" ht="20.100000000000001" customHeight="1">
      <c r="A42" s="38" t="s">
        <v>176</v>
      </c>
      <c r="B42" s="19">
        <v>28298.680000000004</v>
      </c>
      <c r="C42" s="140">
        <v>28242.63</v>
      </c>
      <c r="D42" s="247">
        <f t="shared" si="11"/>
        <v>0.11586419869597973</v>
      </c>
      <c r="E42" s="215">
        <f t="shared" si="12"/>
        <v>0.14291751279888307</v>
      </c>
      <c r="F42" s="52">
        <f t="shared" si="13"/>
        <v>-1.9806577550614693E-3</v>
      </c>
      <c r="H42" s="19">
        <v>6385.2680000000009</v>
      </c>
      <c r="I42" s="140">
        <v>6469.2380000000003</v>
      </c>
      <c r="J42" s="247">
        <f t="shared" si="14"/>
        <v>0.10200150991042457</v>
      </c>
      <c r="K42" s="215">
        <f t="shared" si="15"/>
        <v>0.11586097774435306</v>
      </c>
      <c r="L42" s="52">
        <f t="shared" si="16"/>
        <v>1.3150583499392561E-2</v>
      </c>
      <c r="N42" s="40">
        <f t="shared" si="9"/>
        <v>2.2563836899812992</v>
      </c>
      <c r="O42" s="143">
        <f t="shared" si="10"/>
        <v>2.2905933335528599</v>
      </c>
      <c r="P42" s="52">
        <f t="shared" si="17"/>
        <v>1.5161270542530898E-2</v>
      </c>
    </row>
    <row r="43" spans="1:17" ht="20.100000000000001" customHeight="1">
      <c r="A43" s="38" t="s">
        <v>178</v>
      </c>
      <c r="B43" s="19">
        <v>14847.57</v>
      </c>
      <c r="C43" s="140">
        <v>14609.229999999998</v>
      </c>
      <c r="D43" s="247">
        <f t="shared" si="11"/>
        <v>6.0790884968219987E-2</v>
      </c>
      <c r="E43" s="215">
        <f t="shared" si="12"/>
        <v>7.3927775688978903E-2</v>
      </c>
      <c r="F43" s="52">
        <f t="shared" si="13"/>
        <v>-1.605245841575436E-2</v>
      </c>
      <c r="H43" s="19">
        <v>5222.0669999999973</v>
      </c>
      <c r="I43" s="140">
        <v>5275.5200000000023</v>
      </c>
      <c r="J43" s="247">
        <f t="shared" si="14"/>
        <v>8.3419947111601389E-2</v>
      </c>
      <c r="K43" s="215">
        <f t="shared" si="15"/>
        <v>9.4482055739777956E-2</v>
      </c>
      <c r="L43" s="52">
        <f t="shared" si="16"/>
        <v>1.0235985099387848E-2</v>
      </c>
      <c r="N43" s="40">
        <f t="shared" si="9"/>
        <v>3.517118962900998</v>
      </c>
      <c r="O43" s="143">
        <f t="shared" si="10"/>
        <v>3.6110869635155329</v>
      </c>
      <c r="P43" s="52">
        <f t="shared" si="17"/>
        <v>2.6717322219043743E-2</v>
      </c>
    </row>
    <row r="44" spans="1:17" ht="20.100000000000001" customHeight="1">
      <c r="A44" s="38" t="s">
        <v>180</v>
      </c>
      <c r="B44" s="19">
        <v>43039.630000000005</v>
      </c>
      <c r="C44" s="140">
        <v>17010.340000000007</v>
      </c>
      <c r="D44" s="247">
        <f t="shared" si="11"/>
        <v>0.17621854595767189</v>
      </c>
      <c r="E44" s="215">
        <f t="shared" si="12"/>
        <v>8.6078225882764939E-2</v>
      </c>
      <c r="F44" s="52">
        <f t="shared" si="13"/>
        <v>-0.60477494811177501</v>
      </c>
      <c r="H44" s="19">
        <v>4727.9869999999992</v>
      </c>
      <c r="I44" s="140">
        <v>3597.0689999999995</v>
      </c>
      <c r="J44" s="247">
        <f t="shared" si="14"/>
        <v>7.5527262573295034E-2</v>
      </c>
      <c r="K44" s="215">
        <f t="shared" si="15"/>
        <v>6.4421796099309106E-2</v>
      </c>
      <c r="L44" s="52">
        <f t="shared" si="16"/>
        <v>-0.23919651217315105</v>
      </c>
      <c r="N44" s="40">
        <f t="shared" si="9"/>
        <v>1.0985194342981106</v>
      </c>
      <c r="O44" s="143">
        <f t="shared" si="10"/>
        <v>2.1146367444742422</v>
      </c>
      <c r="P44" s="52">
        <f t="shared" si="17"/>
        <v>0.92498801427702626</v>
      </c>
    </row>
    <row r="45" spans="1:17" ht="20.100000000000001" customHeight="1">
      <c r="A45" s="38" t="s">
        <v>181</v>
      </c>
      <c r="B45" s="19">
        <v>17029.790000000008</v>
      </c>
      <c r="C45" s="140">
        <v>11619.869999999999</v>
      </c>
      <c r="D45" s="247">
        <f t="shared" si="11"/>
        <v>6.9725618732421779E-2</v>
      </c>
      <c r="E45" s="215">
        <f t="shared" si="12"/>
        <v>5.8800576272335731E-2</v>
      </c>
      <c r="F45" s="52">
        <f t="shared" si="13"/>
        <v>-0.31767391142227863</v>
      </c>
      <c r="H45" s="19">
        <v>4256.8729999999996</v>
      </c>
      <c r="I45" s="140">
        <v>3014.7310000000007</v>
      </c>
      <c r="J45" s="247">
        <f t="shared" si="14"/>
        <v>6.8001448568316747E-2</v>
      </c>
      <c r="K45" s="215">
        <f t="shared" si="15"/>
        <v>5.3992399305174937E-2</v>
      </c>
      <c r="L45" s="52">
        <f t="shared" si="16"/>
        <v>-0.29179681893258247</v>
      </c>
      <c r="N45" s="40">
        <f t="shared" si="9"/>
        <v>2.499662649979828</v>
      </c>
      <c r="O45" s="143">
        <f t="shared" si="10"/>
        <v>2.5944619001761646</v>
      </c>
      <c r="P45" s="52">
        <f t="shared" si="17"/>
        <v>3.7924817653734851E-2</v>
      </c>
    </row>
    <row r="46" spans="1:17" ht="20.100000000000001" customHeight="1">
      <c r="A46" s="38" t="s">
        <v>182</v>
      </c>
      <c r="B46" s="19">
        <v>5653.5999999999995</v>
      </c>
      <c r="C46" s="140">
        <v>7620.5100000000011</v>
      </c>
      <c r="D46" s="247">
        <f t="shared" si="11"/>
        <v>2.314771691639295E-2</v>
      </c>
      <c r="E46" s="215">
        <f t="shared" si="12"/>
        <v>3.8562426213812825E-2</v>
      </c>
      <c r="F46" s="52">
        <f t="shared" si="13"/>
        <v>0.34790399037781272</v>
      </c>
      <c r="H46" s="19">
        <v>2306.1619999999998</v>
      </c>
      <c r="I46" s="140">
        <v>2768.8290000000002</v>
      </c>
      <c r="J46" s="247">
        <f t="shared" si="14"/>
        <v>3.6839801571060843E-2</v>
      </c>
      <c r="K46" s="215">
        <f t="shared" si="15"/>
        <v>4.9588411362654974E-2</v>
      </c>
      <c r="L46" s="52">
        <f t="shared" si="16"/>
        <v>0.20062207251702197</v>
      </c>
      <c r="N46" s="40">
        <f t="shared" si="9"/>
        <v>4.0791035800198108</v>
      </c>
      <c r="O46" s="143">
        <f t="shared" si="10"/>
        <v>3.6333906785766299</v>
      </c>
      <c r="P46" s="52">
        <f t="shared" si="17"/>
        <v>-0.1092673654148827</v>
      </c>
    </row>
    <row r="47" spans="1:17" ht="20.100000000000001" customHeight="1">
      <c r="A47" s="38" t="s">
        <v>185</v>
      </c>
      <c r="B47" s="19">
        <v>10165.32</v>
      </c>
      <c r="C47" s="140">
        <v>7286.34</v>
      </c>
      <c r="D47" s="247">
        <f t="shared" si="11"/>
        <v>4.1620197701384538E-2</v>
      </c>
      <c r="E47" s="215">
        <f t="shared" si="12"/>
        <v>3.6871409999954453E-2</v>
      </c>
      <c r="F47" s="52">
        <f t="shared" si="13"/>
        <v>-0.28321587515198732</v>
      </c>
      <c r="H47" s="19">
        <v>2287.3559999999998</v>
      </c>
      <c r="I47" s="140">
        <v>1559.604</v>
      </c>
      <c r="J47" s="247">
        <f t="shared" si="14"/>
        <v>3.6539384987860975E-2</v>
      </c>
      <c r="K47" s="215">
        <f t="shared" si="15"/>
        <v>2.79317663585733E-2</v>
      </c>
      <c r="L47" s="52">
        <f t="shared" si="16"/>
        <v>-0.31816297944001715</v>
      </c>
      <c r="N47" s="40">
        <f t="shared" si="9"/>
        <v>2.2501564141610886</v>
      </c>
      <c r="O47" s="143">
        <f t="shared" si="10"/>
        <v>2.1404491143701776</v>
      </c>
      <c r="P47" s="52">
        <f t="shared" si="17"/>
        <v>-4.8755410557453381E-2</v>
      </c>
    </row>
    <row r="48" spans="1:17" ht="20.100000000000001" customHeight="1">
      <c r="A48" s="38" t="s">
        <v>186</v>
      </c>
      <c r="B48" s="19">
        <v>7751.45</v>
      </c>
      <c r="C48" s="140">
        <v>4658.6000000000004</v>
      </c>
      <c r="D48" s="247">
        <f t="shared" si="11"/>
        <v>3.1737011867053584E-2</v>
      </c>
      <c r="E48" s="215">
        <f t="shared" si="12"/>
        <v>2.3574133326991032E-2</v>
      </c>
      <c r="F48" s="52">
        <f t="shared" si="13"/>
        <v>-0.3990027672241967</v>
      </c>
      <c r="H48" s="19">
        <v>1928.261</v>
      </c>
      <c r="I48" s="140">
        <v>1193.2850000000001</v>
      </c>
      <c r="J48" s="247">
        <f t="shared" si="14"/>
        <v>3.0803019309664868E-2</v>
      </c>
      <c r="K48" s="215">
        <f t="shared" si="15"/>
        <v>2.1371167180380495E-2</v>
      </c>
      <c r="L48" s="52">
        <f t="shared" si="16"/>
        <v>-0.38116001931273819</v>
      </c>
      <c r="N48" s="40">
        <f t="shared" si="9"/>
        <v>2.4876132852563066</v>
      </c>
      <c r="O48" s="143">
        <f t="shared" si="10"/>
        <v>2.5614669643240457</v>
      </c>
      <c r="P48" s="52">
        <f t="shared" si="17"/>
        <v>2.9688569162039075E-2</v>
      </c>
    </row>
    <row r="49" spans="1:16" ht="20.100000000000001" customHeight="1">
      <c r="A49" s="38" t="s">
        <v>187</v>
      </c>
      <c r="B49" s="19">
        <v>2562.1500000000005</v>
      </c>
      <c r="C49" s="140">
        <v>2689.75</v>
      </c>
      <c r="D49" s="247">
        <f t="shared" si="11"/>
        <v>1.0490293423188095E-2</v>
      </c>
      <c r="E49" s="215">
        <f t="shared" si="12"/>
        <v>1.3611068800986158E-2</v>
      </c>
      <c r="F49" s="52">
        <f t="shared" si="13"/>
        <v>4.9801924165251615E-2</v>
      </c>
      <c r="H49" s="19">
        <v>1054.9680000000001</v>
      </c>
      <c r="I49" s="140">
        <v>1130.627</v>
      </c>
      <c r="J49" s="247">
        <f t="shared" si="14"/>
        <v>1.6852593956460524E-2</v>
      </c>
      <c r="K49" s="215">
        <f t="shared" si="15"/>
        <v>2.0248992181794E-2</v>
      </c>
      <c r="L49" s="52">
        <f t="shared" si="16"/>
        <v>7.1716867241470708E-2</v>
      </c>
      <c r="N49" s="40">
        <f t="shared" si="9"/>
        <v>4.1175106843861595</v>
      </c>
      <c r="O49" s="143">
        <f t="shared" si="10"/>
        <v>4.2034650060414531</v>
      </c>
      <c r="P49" s="52">
        <f t="shared" si="17"/>
        <v>2.0875312353465746E-2</v>
      </c>
    </row>
    <row r="50" spans="1:16" ht="20.100000000000001" customHeight="1">
      <c r="A50" s="38" t="s">
        <v>191</v>
      </c>
      <c r="B50" s="19">
        <v>2083.3199999999993</v>
      </c>
      <c r="C50" s="140">
        <v>2042.71</v>
      </c>
      <c r="D50" s="247">
        <f t="shared" si="11"/>
        <v>8.529804302791098E-3</v>
      </c>
      <c r="E50" s="215">
        <f t="shared" si="12"/>
        <v>1.0336821767994215E-2</v>
      </c>
      <c r="F50" s="52">
        <f t="shared" si="13"/>
        <v>-1.9492924754718061E-2</v>
      </c>
      <c r="H50" s="19">
        <v>702.38200000000006</v>
      </c>
      <c r="I50" s="140">
        <v>787.37899999999991</v>
      </c>
      <c r="J50" s="247">
        <f t="shared" si="14"/>
        <v>1.1220206345904954E-2</v>
      </c>
      <c r="K50" s="215">
        <f t="shared" si="15"/>
        <v>1.4101583647930554E-2</v>
      </c>
      <c r="L50" s="52">
        <f t="shared" si="16"/>
        <v>0.12101249747288489</v>
      </c>
      <c r="N50" s="40">
        <f t="shared" si="9"/>
        <v>3.3714551773131363</v>
      </c>
      <c r="O50" s="143">
        <f t="shared" si="10"/>
        <v>3.8545804348145349</v>
      </c>
      <c r="P50" s="52">
        <f t="shared" si="17"/>
        <v>0.14329873366028933</v>
      </c>
    </row>
    <row r="51" spans="1:16" ht="20.100000000000001" customHeight="1">
      <c r="A51" s="38" t="s">
        <v>193</v>
      </c>
      <c r="B51" s="19">
        <v>1598.16</v>
      </c>
      <c r="C51" s="140">
        <v>2031.0700000000002</v>
      </c>
      <c r="D51" s="247">
        <f t="shared" si="11"/>
        <v>6.5433980591309195E-3</v>
      </c>
      <c r="E51" s="215">
        <f t="shared" si="12"/>
        <v>1.0277919326933343E-2</v>
      </c>
      <c r="F51" s="52">
        <f t="shared" si="13"/>
        <v>0.27088026230164691</v>
      </c>
      <c r="H51" s="19">
        <v>542.47399999999993</v>
      </c>
      <c r="I51" s="140">
        <v>526.02999999999986</v>
      </c>
      <c r="J51" s="247">
        <f t="shared" si="14"/>
        <v>8.6657548417932734E-3</v>
      </c>
      <c r="K51" s="215">
        <f t="shared" si="15"/>
        <v>9.4209472773859951E-3</v>
      </c>
      <c r="L51" s="52">
        <f t="shared" si="16"/>
        <v>-3.0312973524998572E-2</v>
      </c>
      <c r="N51" s="40">
        <f t="shared" si="9"/>
        <v>3.3943660209240623</v>
      </c>
      <c r="O51" s="143">
        <f t="shared" si="10"/>
        <v>2.5899156602185047</v>
      </c>
      <c r="P51" s="52">
        <f t="shared" si="17"/>
        <v>-0.23699576172594336</v>
      </c>
    </row>
    <row r="52" spans="1:16" ht="20.100000000000001" customHeight="1">
      <c r="A52" s="38" t="s">
        <v>194</v>
      </c>
      <c r="B52" s="19">
        <v>1064.6199999999999</v>
      </c>
      <c r="C52" s="140">
        <v>959.01</v>
      </c>
      <c r="D52" s="247">
        <f t="shared" si="11"/>
        <v>4.3589080202933112E-3</v>
      </c>
      <c r="E52" s="215">
        <f t="shared" si="12"/>
        <v>4.8529235396723618E-3</v>
      </c>
      <c r="F52" s="52">
        <f t="shared" si="13"/>
        <v>-9.919971445210489E-2</v>
      </c>
      <c r="H52" s="19">
        <v>486.20699999999994</v>
      </c>
      <c r="I52" s="140">
        <v>471.678</v>
      </c>
      <c r="J52" s="247">
        <f t="shared" si="14"/>
        <v>7.7669172427872702E-3</v>
      </c>
      <c r="K52" s="215">
        <f t="shared" si="15"/>
        <v>8.4475287909489428E-3</v>
      </c>
      <c r="L52" s="52">
        <f t="shared" si="16"/>
        <v>-2.9882334067588376E-2</v>
      </c>
      <c r="N52" s="40">
        <f t="shared" ref="N52" si="18">(H52/B52)*10</f>
        <v>4.5669534669647387</v>
      </c>
      <c r="O52" s="143">
        <f t="shared" ref="O52" si="19">(I52/C52)*10</f>
        <v>4.9183845841023555</v>
      </c>
      <c r="P52" s="52">
        <f t="shared" ref="P52" si="20">(O52-N52)/N52</f>
        <v>7.6950886335871257E-2</v>
      </c>
    </row>
    <row r="53" spans="1:16" ht="20.100000000000001" customHeight="1">
      <c r="A53" s="38" t="s">
        <v>195</v>
      </c>
      <c r="B53" s="19">
        <v>1650.06</v>
      </c>
      <c r="C53" s="140">
        <v>925.0100000000001</v>
      </c>
      <c r="D53" s="247">
        <f t="shared" si="11"/>
        <v>6.7558939038954574E-3</v>
      </c>
      <c r="E53" s="215">
        <f t="shared" si="12"/>
        <v>4.6808717358863125E-3</v>
      </c>
      <c r="F53" s="52">
        <f t="shared" si="13"/>
        <v>-0.43940826394191718</v>
      </c>
      <c r="H53" s="19">
        <v>522.20199999999988</v>
      </c>
      <c r="I53" s="140">
        <v>311.46499999999997</v>
      </c>
      <c r="J53" s="247">
        <f t="shared" si="14"/>
        <v>8.3419196309761027E-3</v>
      </c>
      <c r="K53" s="215">
        <f t="shared" si="15"/>
        <v>5.5781901103568801E-3</v>
      </c>
      <c r="L53" s="52">
        <f t="shared" si="16"/>
        <v>-0.40355456317670163</v>
      </c>
      <c r="N53" s="40">
        <f t="shared" si="9"/>
        <v>3.1647455244051725</v>
      </c>
      <c r="O53" s="143">
        <f t="shared" si="10"/>
        <v>3.3671527875374312</v>
      </c>
      <c r="P53" s="52">
        <f t="shared" si="17"/>
        <v>6.3956884233307185E-2</v>
      </c>
    </row>
    <row r="54" spans="1:16" ht="20.100000000000001" customHeight="1">
      <c r="A54" s="38" t="s">
        <v>196</v>
      </c>
      <c r="B54" s="19">
        <v>527.31999999999994</v>
      </c>
      <c r="C54" s="140">
        <v>649.27999999999986</v>
      </c>
      <c r="D54" s="247">
        <f t="shared" si="11"/>
        <v>2.159023292124015E-3</v>
      </c>
      <c r="E54" s="215">
        <f t="shared" si="12"/>
        <v>3.2855822106531429E-3</v>
      </c>
      <c r="F54" s="52">
        <f t="shared" si="13"/>
        <v>0.23128271258438887</v>
      </c>
      <c r="H54" s="19">
        <v>241.03699999999998</v>
      </c>
      <c r="I54" s="140">
        <v>227.16499999999996</v>
      </c>
      <c r="J54" s="247">
        <f t="shared" si="14"/>
        <v>3.8504473021772935E-3</v>
      </c>
      <c r="K54" s="215">
        <f t="shared" si="15"/>
        <v>4.0684171782358232E-3</v>
      </c>
      <c r="L54" s="52">
        <f t="shared" si="16"/>
        <v>-5.7551330293689418E-2</v>
      </c>
      <c r="N54" s="40">
        <f t="shared" ref="N54" si="21">(H54/B54)*10</f>
        <v>4.5709815671698397</v>
      </c>
      <c r="O54" s="143">
        <f t="shared" ref="O54" si="22">(I54/C54)*10</f>
        <v>3.4987216609167078</v>
      </c>
      <c r="P54" s="52">
        <f t="shared" ref="P54" si="23">(O54-N54)/N54</f>
        <v>-0.23457979221671427</v>
      </c>
    </row>
    <row r="55" spans="1:16" ht="20.100000000000001" customHeight="1">
      <c r="A55" s="38" t="s">
        <v>197</v>
      </c>
      <c r="B55" s="19">
        <v>462.4899999999999</v>
      </c>
      <c r="C55" s="140">
        <v>358.63</v>
      </c>
      <c r="D55" s="247">
        <f t="shared" si="11"/>
        <v>1.8935877311204497E-3</v>
      </c>
      <c r="E55" s="215">
        <f t="shared" si="12"/>
        <v>1.8147923056409205E-3</v>
      </c>
      <c r="F55" s="52">
        <f t="shared" si="13"/>
        <v>-0.22456701766524664</v>
      </c>
      <c r="H55" s="19">
        <v>157.77300000000002</v>
      </c>
      <c r="I55" s="140">
        <v>142.762</v>
      </c>
      <c r="J55" s="247">
        <f t="shared" si="14"/>
        <v>2.5203459311492356E-3</v>
      </c>
      <c r="K55" s="215">
        <f t="shared" si="15"/>
        <v>2.5567995650707751E-3</v>
      </c>
      <c r="L55" s="52">
        <f t="shared" si="16"/>
        <v>-9.5143021936579905E-2</v>
      </c>
      <c r="N55" s="40">
        <f t="shared" ref="N55" si="24">(H55/B55)*10</f>
        <v>3.4113818677160603</v>
      </c>
      <c r="O55" s="143">
        <f t="shared" ref="O55" si="25">(I55/C55)*10</f>
        <v>3.9807601148816332</v>
      </c>
      <c r="P55" s="52">
        <f t="shared" ref="P55" si="26">(O55-N55)/N55</f>
        <v>0.16690545627680634</v>
      </c>
    </row>
    <row r="56" spans="1:16" ht="20.100000000000001" customHeight="1">
      <c r="A56" s="38" t="s">
        <v>198</v>
      </c>
      <c r="B56" s="19">
        <v>678.00000000000023</v>
      </c>
      <c r="C56" s="140">
        <v>357.62</v>
      </c>
      <c r="D56" s="247">
        <f t="shared" si="11"/>
        <v>2.7759572784269186E-3</v>
      </c>
      <c r="E56" s="215">
        <f t="shared" si="12"/>
        <v>1.8096813549990408E-3</v>
      </c>
      <c r="F56" s="52">
        <f t="shared" si="13"/>
        <v>-0.47253687315634235</v>
      </c>
      <c r="H56" s="19">
        <v>169.41099999999997</v>
      </c>
      <c r="I56" s="140">
        <v>122.71000000000002</v>
      </c>
      <c r="J56" s="247">
        <f t="shared" si="14"/>
        <v>2.706257246435848E-3</v>
      </c>
      <c r="K56" s="215">
        <f t="shared" si="15"/>
        <v>2.1976777758075318E-3</v>
      </c>
      <c r="L56" s="52">
        <f t="shared" si="16"/>
        <v>-0.27566686932961826</v>
      </c>
      <c r="N56" s="40">
        <f t="shared" ref="N56" si="27">(H56/B56)*10</f>
        <v>2.4986873156342169</v>
      </c>
      <c r="O56" s="143">
        <f t="shared" ref="O56" si="28">(I56/C56)*10</f>
        <v>3.4312957888261284</v>
      </c>
      <c r="P56" s="52">
        <f t="shared" ref="P56" si="29">(O56-N56)/N56</f>
        <v>0.37323936746971353</v>
      </c>
    </row>
    <row r="57" spans="1:16" ht="20.100000000000001" customHeight="1">
      <c r="A57" s="38" t="s">
        <v>199</v>
      </c>
      <c r="B57" s="19">
        <v>129.03</v>
      </c>
      <c r="C57" s="140">
        <v>232.15</v>
      </c>
      <c r="D57" s="247">
        <f t="shared" si="11"/>
        <v>5.2829169267761835E-4</v>
      </c>
      <c r="E57" s="215">
        <f t="shared" si="12"/>
        <v>1.1747595955568127E-3</v>
      </c>
      <c r="F57" s="52">
        <f t="shared" si="13"/>
        <v>0.79919398589475321</v>
      </c>
      <c r="H57" s="19">
        <v>48.388000000000005</v>
      </c>
      <c r="I57" s="140">
        <v>85.853000000000009</v>
      </c>
      <c r="J57" s="247">
        <f t="shared" si="14"/>
        <v>7.7297445644342955E-4</v>
      </c>
      <c r="K57" s="215">
        <f t="shared" si="15"/>
        <v>1.5375864239785186E-3</v>
      </c>
      <c r="L57" s="52">
        <f t="shared" ref="L57:L58" si="30">(I57-H57)/H57</f>
        <v>0.77426221377200954</v>
      </c>
      <c r="N57" s="40">
        <f t="shared" ref="N57:N58" si="31">(H57/B57)*10</f>
        <v>3.7501356273734792</v>
      </c>
      <c r="O57" s="143">
        <f t="shared" ref="O57:O58" si="32">(I57/C57)*10</f>
        <v>3.6981692870988585</v>
      </c>
      <c r="P57" s="52">
        <f t="shared" ref="P57:P58" si="33">(O57-N57)/N57</f>
        <v>-1.3857189562772388E-2</v>
      </c>
    </row>
    <row r="58" spans="1:16" ht="20.100000000000001" customHeight="1">
      <c r="A58" s="38" t="s">
        <v>200</v>
      </c>
      <c r="B58" s="19">
        <v>338.02</v>
      </c>
      <c r="C58" s="140">
        <v>180.74999999999997</v>
      </c>
      <c r="D58" s="247">
        <f t="shared" si="11"/>
        <v>1.3839661935897739E-3</v>
      </c>
      <c r="E58" s="215">
        <f t="shared" si="12"/>
        <v>9.1465775100966552E-4</v>
      </c>
      <c r="F58" s="52">
        <f t="shared" si="13"/>
        <v>-0.46526832731791024</v>
      </c>
      <c r="H58" s="19">
        <v>113.57299999999998</v>
      </c>
      <c r="I58" s="140">
        <v>83.164000000000016</v>
      </c>
      <c r="J58" s="247">
        <f t="shared" si="14"/>
        <v>1.8142727110368189E-3</v>
      </c>
      <c r="K58" s="215">
        <f t="shared" si="15"/>
        <v>1.4894277120630559E-3</v>
      </c>
      <c r="L58" s="52">
        <f t="shared" si="30"/>
        <v>-0.26774849656168254</v>
      </c>
      <c r="N58" s="40">
        <f t="shared" si="31"/>
        <v>3.3599491154369558</v>
      </c>
      <c r="O58" s="143">
        <f t="shared" si="32"/>
        <v>4.6010511756569867</v>
      </c>
      <c r="P58" s="52">
        <f t="shared" si="33"/>
        <v>0.3693812071492123</v>
      </c>
    </row>
    <row r="59" spans="1:16" ht="20.100000000000001" customHeight="1">
      <c r="A59" s="38" t="s">
        <v>201</v>
      </c>
      <c r="B59" s="19">
        <v>182.02</v>
      </c>
      <c r="C59" s="140">
        <v>123.96000000000001</v>
      </c>
      <c r="D59" s="247">
        <f t="shared" si="11"/>
        <v>7.4525035961543892E-4</v>
      </c>
      <c r="E59" s="215">
        <f t="shared" si="12"/>
        <v>6.2728063521525954E-4</v>
      </c>
      <c r="F59" s="52">
        <f t="shared" si="13"/>
        <v>-0.3189759367102516</v>
      </c>
      <c r="H59" s="19">
        <v>58.580999999999996</v>
      </c>
      <c r="I59" s="140">
        <v>63.121000000000002</v>
      </c>
      <c r="J59" s="247">
        <f t="shared" si="14"/>
        <v>9.3580260876482881E-4</v>
      </c>
      <c r="K59" s="215">
        <f t="shared" si="15"/>
        <v>1.1304671085221026E-3</v>
      </c>
      <c r="L59" s="52">
        <f t="shared" si="16"/>
        <v>7.7499530564517624E-2</v>
      </c>
      <c r="N59" s="40">
        <f t="shared" si="9"/>
        <v>3.2183825953191953</v>
      </c>
      <c r="O59" s="143">
        <f t="shared" si="10"/>
        <v>5.0920458212326558</v>
      </c>
      <c r="P59" s="52">
        <f t="shared" si="17"/>
        <v>0.58217541588700794</v>
      </c>
    </row>
    <row r="60" spans="1:16" ht="20.100000000000001" customHeight="1">
      <c r="A60" s="38" t="s">
        <v>202</v>
      </c>
      <c r="B60" s="19">
        <v>157.89000000000001</v>
      </c>
      <c r="C60" s="140">
        <v>88.359999999999985</v>
      </c>
      <c r="D60" s="247">
        <f t="shared" si="11"/>
        <v>6.4645412196287033E-4</v>
      </c>
      <c r="E60" s="215">
        <f t="shared" si="12"/>
        <v>4.4713227595692418E-4</v>
      </c>
      <c r="F60" s="52">
        <f t="shared" si="13"/>
        <v>-0.44036987776299968</v>
      </c>
      <c r="H60" s="19">
        <v>56.468000000000004</v>
      </c>
      <c r="I60" s="140">
        <v>44.007000000000005</v>
      </c>
      <c r="J60" s="247">
        <f t="shared" si="14"/>
        <v>9.0204847496171733E-4</v>
      </c>
      <c r="K60" s="215">
        <f t="shared" si="15"/>
        <v>7.8814445342646929E-4</v>
      </c>
      <c r="L60" s="52">
        <f t="shared" si="16"/>
        <v>-0.22067365587589427</v>
      </c>
      <c r="N60" s="40">
        <f t="shared" si="9"/>
        <v>3.5764139590854391</v>
      </c>
      <c r="O60" s="143">
        <f t="shared" si="10"/>
        <v>4.9804210049796298</v>
      </c>
      <c r="P60" s="52">
        <f t="shared" si="17"/>
        <v>0.39257397548387363</v>
      </c>
    </row>
    <row r="61" spans="1:16" ht="20.100000000000001" customHeight="1" thickBot="1">
      <c r="A61" s="8" t="s">
        <v>17</v>
      </c>
      <c r="B61" s="196">
        <f>B62-SUM(B39:B60)</f>
        <v>1518.570000000007</v>
      </c>
      <c r="C61" s="142">
        <f>C62-SUM(C39:C60)</f>
        <v>163.9100000000326</v>
      </c>
      <c r="D61" s="247">
        <f t="shared" si="11"/>
        <v>6.2175301538359646E-3</v>
      </c>
      <c r="E61" s="215">
        <f t="shared" si="12"/>
        <v>8.2944150466403386E-4</v>
      </c>
      <c r="F61" s="52">
        <f t="shared" si="13"/>
        <v>-0.89206292762267669</v>
      </c>
      <c r="H61" s="19">
        <f>H62-SUM(H39:H60)</f>
        <v>300.04900000000634</v>
      </c>
      <c r="I61" s="140">
        <f>I62-SUM(I39:I60)</f>
        <v>70.291999999986729</v>
      </c>
      <c r="J61" s="247">
        <f t="shared" si="14"/>
        <v>4.7931349235636822E-3</v>
      </c>
      <c r="K61" s="215">
        <f t="shared" si="15"/>
        <v>1.2588963101379988E-3</v>
      </c>
      <c r="L61" s="52">
        <f t="shared" si="16"/>
        <v>-0.76573159717251105</v>
      </c>
      <c r="N61" s="40">
        <f t="shared" si="9"/>
        <v>1.9758654523664037</v>
      </c>
      <c r="O61" s="143">
        <f t="shared" si="10"/>
        <v>4.2884509791942378</v>
      </c>
      <c r="P61" s="52">
        <f t="shared" si="17"/>
        <v>1.170416499796662</v>
      </c>
    </row>
    <row r="62" spans="1:16" s="1" customFormat="1" ht="26.25" customHeight="1" thickBot="1">
      <c r="A62" s="12" t="s">
        <v>18</v>
      </c>
      <c r="B62" s="17">
        <v>244240.07000000004</v>
      </c>
      <c r="C62" s="145">
        <v>197614.90000000002</v>
      </c>
      <c r="D62" s="253">
        <f>SUM(D39:D61)</f>
        <v>0.99999999999999978</v>
      </c>
      <c r="E62" s="254">
        <f>SUM(E39:E61)</f>
        <v>0.99999999999999989</v>
      </c>
      <c r="F62" s="57">
        <f t="shared" si="13"/>
        <v>-0.19089893808169972</v>
      </c>
      <c r="H62" s="17">
        <v>62599.739999999991</v>
      </c>
      <c r="I62" s="145">
        <v>55836.210999999988</v>
      </c>
      <c r="J62" s="253">
        <f t="shared" si="14"/>
        <v>1</v>
      </c>
      <c r="K62" s="254">
        <f t="shared" si="15"/>
        <v>1</v>
      </c>
      <c r="L62" s="57">
        <f t="shared" si="16"/>
        <v>-0.10804404299442782</v>
      </c>
      <c r="N62" s="37">
        <f t="shared" si="9"/>
        <v>2.5630413551715732</v>
      </c>
      <c r="O62" s="150">
        <f t="shared" si="10"/>
        <v>2.825506123273092</v>
      </c>
      <c r="P62" s="57">
        <f t="shared" si="17"/>
        <v>0.10240364150657613</v>
      </c>
    </row>
    <row r="64" spans="1:16" ht="15.75" thickBot="1"/>
    <row r="65" spans="1:16">
      <c r="A65" s="468" t="s">
        <v>15</v>
      </c>
      <c r="B65" s="456" t="s">
        <v>1</v>
      </c>
      <c r="C65" s="454"/>
      <c r="D65" s="456" t="s">
        <v>102</v>
      </c>
      <c r="E65" s="454"/>
      <c r="F65" s="130" t="s">
        <v>0</v>
      </c>
      <c r="H65" s="466" t="s">
        <v>19</v>
      </c>
      <c r="I65" s="467"/>
      <c r="J65" s="456" t="s">
        <v>102</v>
      </c>
      <c r="K65" s="457"/>
      <c r="L65" s="130" t="s">
        <v>0</v>
      </c>
      <c r="N65" s="464" t="s">
        <v>22</v>
      </c>
      <c r="O65" s="454"/>
      <c r="P65" s="130" t="s">
        <v>0</v>
      </c>
    </row>
    <row r="66" spans="1:16">
      <c r="A66" s="469"/>
      <c r="B66" s="459" t="str">
        <f>B37</f>
        <v>jan-fev</v>
      </c>
      <c r="C66" s="461"/>
      <c r="D66" s="459" t="str">
        <f>B66</f>
        <v>jan-fev</v>
      </c>
      <c r="E66" s="461"/>
      <c r="F66" s="131" t="str">
        <f>F37</f>
        <v>2026 / 2025</v>
      </c>
      <c r="H66" s="462" t="str">
        <f>B66</f>
        <v>jan-fev</v>
      </c>
      <c r="I66" s="461"/>
      <c r="J66" s="459" t="str">
        <f>B66</f>
        <v>jan-fev</v>
      </c>
      <c r="K66" s="460"/>
      <c r="L66" s="131" t="str">
        <f>F66</f>
        <v>2026 / 2025</v>
      </c>
      <c r="N66" s="462" t="str">
        <f>B66</f>
        <v>jan-fev</v>
      </c>
      <c r="O66" s="460"/>
      <c r="P66" s="131" t="str">
        <f>L66</f>
        <v>2026 / 2025</v>
      </c>
    </row>
    <row r="67" spans="1:16" ht="19.5" customHeight="1" thickBot="1">
      <c r="A67" s="470"/>
      <c r="B67" s="99">
        <f>B6</f>
        <v>2025</v>
      </c>
      <c r="C67" s="134">
        <f>C6</f>
        <v>2026</v>
      </c>
      <c r="D67" s="99">
        <f>B67</f>
        <v>2025</v>
      </c>
      <c r="E67" s="134">
        <f>C67</f>
        <v>2026</v>
      </c>
      <c r="F67" s="131" t="str">
        <f>F38</f>
        <v>HL</v>
      </c>
      <c r="H67" s="25">
        <f>B67</f>
        <v>2025</v>
      </c>
      <c r="I67" s="134">
        <f>C67</f>
        <v>2026</v>
      </c>
      <c r="J67" s="99">
        <f>B67</f>
        <v>2025</v>
      </c>
      <c r="K67" s="134">
        <f>C67</f>
        <v>2026</v>
      </c>
      <c r="L67" s="26">
        <v>1000</v>
      </c>
      <c r="N67" s="25">
        <f>B67</f>
        <v>2025</v>
      </c>
      <c r="O67" s="134">
        <f>C67</f>
        <v>2026</v>
      </c>
      <c r="P67" s="132"/>
    </row>
    <row r="68" spans="1:16" ht="20.100000000000001" customHeight="1">
      <c r="A68" s="38" t="s">
        <v>169</v>
      </c>
      <c r="B68" s="39">
        <v>38575.549999999981</v>
      </c>
      <c r="C68" s="147">
        <v>31832.089999999993</v>
      </c>
      <c r="D68" s="247">
        <f>B68/$B$96</f>
        <v>0.13233938353265948</v>
      </c>
      <c r="E68" s="246">
        <f>C68/$C$96</f>
        <v>0.12336918620671901</v>
      </c>
      <c r="F68" s="61">
        <f>(C68-B68)/B68</f>
        <v>-0.17481176548357683</v>
      </c>
      <c r="H68" s="19">
        <v>12507.456000000004</v>
      </c>
      <c r="I68" s="147">
        <v>10275.912999999999</v>
      </c>
      <c r="J68" s="245">
        <f>H68/$H$96</f>
        <v>0.15552057005667091</v>
      </c>
      <c r="K68" s="246">
        <f>I68/$I$96</f>
        <v>0.1476748805646298</v>
      </c>
      <c r="L68" s="58">
        <f>(I68-H68)/H68</f>
        <v>-0.17841701781721275</v>
      </c>
      <c r="N68" s="41">
        <f t="shared" ref="N68:N96" si="34">(H68/B68)*10</f>
        <v>3.2423273290983561</v>
      </c>
      <c r="O68" s="149">
        <f t="shared" ref="O68:O96" si="35">(I68/C68)*10</f>
        <v>3.2281615815989468</v>
      </c>
      <c r="P68" s="61">
        <f>(O68-N68)/N68</f>
        <v>-4.3690059829179957E-3</v>
      </c>
    </row>
    <row r="69" spans="1:16" ht="20.100000000000001" customHeight="1">
      <c r="A69" s="38" t="s">
        <v>170</v>
      </c>
      <c r="B69" s="19">
        <v>38074.03</v>
      </c>
      <c r="C69" s="140">
        <v>26932.17</v>
      </c>
      <c r="D69" s="247">
        <f t="shared" ref="D69:D95" si="36">B69/$B$96</f>
        <v>0.13061884169646282</v>
      </c>
      <c r="E69" s="215">
        <f t="shared" ref="E69:E95" si="37">C69/$C$96</f>
        <v>0.10437894262302638</v>
      </c>
      <c r="F69" s="52">
        <f t="shared" ref="F69:F96" si="38">(C69-B69)/B69</f>
        <v>-0.29263673953085612</v>
      </c>
      <c r="H69" s="19">
        <v>16356.773999999999</v>
      </c>
      <c r="I69" s="140">
        <v>10261.414999999999</v>
      </c>
      <c r="J69" s="214">
        <f t="shared" ref="J69:J96" si="39">H69/$H$96</f>
        <v>0.20338387093011823</v>
      </c>
      <c r="K69" s="215">
        <f t="shared" ref="K69:K96" si="40">I69/$I$96</f>
        <v>0.14746653018073438</v>
      </c>
      <c r="L69" s="59">
        <f t="shared" ref="L69:L96" si="41">(I69-H69)/H69</f>
        <v>-0.37265043828324584</v>
      </c>
      <c r="N69" s="40">
        <f t="shared" si="34"/>
        <v>4.2960448368612409</v>
      </c>
      <c r="O69" s="143">
        <f t="shared" si="35"/>
        <v>3.8100958816166686</v>
      </c>
      <c r="P69" s="52">
        <f t="shared" ref="P69:P96" si="42">(O69-N69)/N69</f>
        <v>-0.11311542912098992</v>
      </c>
    </row>
    <row r="70" spans="1:16" ht="20.100000000000001" customHeight="1">
      <c r="A70" s="38" t="s">
        <v>171</v>
      </c>
      <c r="B70" s="19">
        <v>26390.52</v>
      </c>
      <c r="C70" s="140">
        <v>24150.639999999999</v>
      </c>
      <c r="D70" s="247">
        <f t="shared" si="36"/>
        <v>9.0536755740522765E-2</v>
      </c>
      <c r="E70" s="215">
        <f t="shared" si="37"/>
        <v>9.359878044989936E-2</v>
      </c>
      <c r="F70" s="52">
        <f t="shared" si="38"/>
        <v>-8.4874417025507687E-2</v>
      </c>
      <c r="H70" s="19">
        <v>8950.7129999999979</v>
      </c>
      <c r="I70" s="140">
        <v>8644.2050000000036</v>
      </c>
      <c r="J70" s="214">
        <f t="shared" si="39"/>
        <v>0.11129521368483362</v>
      </c>
      <c r="K70" s="215">
        <f t="shared" si="40"/>
        <v>0.12422564700101844</v>
      </c>
      <c r="L70" s="59">
        <f t="shared" si="41"/>
        <v>-3.4243975870971888E-2</v>
      </c>
      <c r="N70" s="40">
        <f t="shared" si="34"/>
        <v>3.3916394978196704</v>
      </c>
      <c r="O70" s="143">
        <f t="shared" si="35"/>
        <v>3.5792860975941028</v>
      </c>
      <c r="P70" s="52">
        <f t="shared" si="42"/>
        <v>5.5326221992361431E-2</v>
      </c>
    </row>
    <row r="71" spans="1:16" ht="20.100000000000001" customHeight="1">
      <c r="A71" s="38" t="s">
        <v>172</v>
      </c>
      <c r="B71" s="19">
        <v>72635.05</v>
      </c>
      <c r="C71" s="140">
        <v>63029.329999999994</v>
      </c>
      <c r="D71" s="247">
        <f t="shared" si="36"/>
        <v>0.24918575988842423</v>
      </c>
      <c r="E71" s="215">
        <f t="shared" si="37"/>
        <v>0.24427793303093645</v>
      </c>
      <c r="F71" s="52">
        <f t="shared" si="38"/>
        <v>-0.13224634663292734</v>
      </c>
      <c r="H71" s="19">
        <v>8441.8160000000044</v>
      </c>
      <c r="I71" s="140">
        <v>7811.7419999999975</v>
      </c>
      <c r="J71" s="214">
        <f t="shared" si="39"/>
        <v>0.10496747193302346</v>
      </c>
      <c r="K71" s="215">
        <f t="shared" si="40"/>
        <v>0.1122623427087892</v>
      </c>
      <c r="L71" s="59">
        <f t="shared" si="41"/>
        <v>-7.4637258144456903E-2</v>
      </c>
      <c r="N71" s="40">
        <f t="shared" si="34"/>
        <v>1.1622234720014655</v>
      </c>
      <c r="O71" s="143">
        <f t="shared" si="35"/>
        <v>1.2393820464218799</v>
      </c>
      <c r="P71" s="52">
        <f t="shared" si="42"/>
        <v>6.6388759373048625E-2</v>
      </c>
    </row>
    <row r="72" spans="1:16" ht="20.100000000000001" customHeight="1">
      <c r="A72" s="38" t="s">
        <v>174</v>
      </c>
      <c r="B72" s="19">
        <v>18582.560000000005</v>
      </c>
      <c r="C72" s="140">
        <v>18397.449999999997</v>
      </c>
      <c r="D72" s="247">
        <f t="shared" si="36"/>
        <v>6.3750342765266046E-2</v>
      </c>
      <c r="E72" s="215">
        <f t="shared" si="37"/>
        <v>7.1301583866431734E-2</v>
      </c>
      <c r="F72" s="52">
        <f t="shared" si="38"/>
        <v>-9.9614907741456399E-3</v>
      </c>
      <c r="H72" s="19">
        <v>7626.9820000000018</v>
      </c>
      <c r="I72" s="140">
        <v>7124.0699999999979</v>
      </c>
      <c r="J72" s="214">
        <f t="shared" si="39"/>
        <v>9.48356395139002E-2</v>
      </c>
      <c r="K72" s="215">
        <f t="shared" si="40"/>
        <v>0.10237982614139124</v>
      </c>
      <c r="L72" s="59">
        <f t="shared" si="41"/>
        <v>-6.5938532436552733E-2</v>
      </c>
      <c r="N72" s="40">
        <f t="shared" si="34"/>
        <v>4.1043763614916351</v>
      </c>
      <c r="O72" s="143">
        <f t="shared" si="35"/>
        <v>3.8723138261008994</v>
      </c>
      <c r="P72" s="52">
        <f t="shared" si="42"/>
        <v>-5.6540267010600921E-2</v>
      </c>
    </row>
    <row r="73" spans="1:16" ht="20.100000000000001" customHeight="1">
      <c r="A73" s="38" t="s">
        <v>177</v>
      </c>
      <c r="B73" s="19">
        <v>15914.369999999999</v>
      </c>
      <c r="C73" s="140">
        <v>22896.35</v>
      </c>
      <c r="D73" s="247">
        <f t="shared" si="36"/>
        <v>5.4596704780894921E-2</v>
      </c>
      <c r="E73" s="215">
        <f t="shared" si="37"/>
        <v>8.8737625038262061E-2</v>
      </c>
      <c r="F73" s="52">
        <f t="shared" si="38"/>
        <v>0.43872173387950636</v>
      </c>
      <c r="H73" s="19">
        <v>3305.6370000000002</v>
      </c>
      <c r="I73" s="140">
        <v>5490.5010000000002</v>
      </c>
      <c r="J73" s="214">
        <f t="shared" si="39"/>
        <v>4.1103046905815489E-2</v>
      </c>
      <c r="K73" s="215">
        <f t="shared" si="40"/>
        <v>7.8903848194800855E-2</v>
      </c>
      <c r="L73" s="59">
        <f t="shared" si="41"/>
        <v>0.66095097556083737</v>
      </c>
      <c r="N73" s="40">
        <f t="shared" si="34"/>
        <v>2.0771397171235813</v>
      </c>
      <c r="O73" s="143">
        <f t="shared" si="35"/>
        <v>2.3979809008859494</v>
      </c>
      <c r="P73" s="52">
        <f t="shared" si="42"/>
        <v>0.15446297671620682</v>
      </c>
    </row>
    <row r="74" spans="1:16" ht="20.100000000000001" customHeight="1">
      <c r="A74" s="38" t="s">
        <v>179</v>
      </c>
      <c r="B74" s="19">
        <v>14617.470000000001</v>
      </c>
      <c r="C74" s="140">
        <v>13649.260000000004</v>
      </c>
      <c r="D74" s="247">
        <f t="shared" si="36"/>
        <v>5.0147488982195849E-2</v>
      </c>
      <c r="E74" s="215">
        <f t="shared" si="37"/>
        <v>5.2899388589436706E-2</v>
      </c>
      <c r="F74" s="52">
        <f t="shared" si="38"/>
        <v>-6.6236496466214559E-2</v>
      </c>
      <c r="H74" s="19">
        <v>5332.0459999999994</v>
      </c>
      <c r="I74" s="140">
        <v>4872.3380000000016</v>
      </c>
      <c r="J74" s="214">
        <f t="shared" si="39"/>
        <v>6.6299880126573438E-2</v>
      </c>
      <c r="K74" s="215">
        <f t="shared" si="40"/>
        <v>7.0020243672801394E-2</v>
      </c>
      <c r="L74" s="59">
        <f t="shared" si="41"/>
        <v>-8.6216060401579031E-2</v>
      </c>
      <c r="N74" s="40">
        <f t="shared" si="34"/>
        <v>3.6477215277335953</v>
      </c>
      <c r="O74" s="143">
        <f t="shared" si="35"/>
        <v>3.569671908953306</v>
      </c>
      <c r="P74" s="52">
        <f t="shared" si="42"/>
        <v>-2.1396813925317129E-2</v>
      </c>
    </row>
    <row r="75" spans="1:16" ht="20.100000000000001" customHeight="1">
      <c r="A75" s="38" t="s">
        <v>183</v>
      </c>
      <c r="B75" s="19">
        <v>1031.7499999999998</v>
      </c>
      <c r="C75" s="140">
        <v>773.26</v>
      </c>
      <c r="D75" s="247">
        <f t="shared" si="36"/>
        <v>3.5395777625937016E-3</v>
      </c>
      <c r="E75" s="215">
        <f t="shared" si="37"/>
        <v>2.996864388301477E-3</v>
      </c>
      <c r="F75" s="52">
        <f t="shared" si="38"/>
        <v>-0.25053549794039237</v>
      </c>
      <c r="H75" s="19">
        <v>2740.8389999999999</v>
      </c>
      <c r="I75" s="140">
        <v>2006.9459999999997</v>
      </c>
      <c r="J75" s="214">
        <f t="shared" si="39"/>
        <v>3.4080219327859776E-2</v>
      </c>
      <c r="K75" s="215">
        <f t="shared" si="40"/>
        <v>2.8841769179017138E-2</v>
      </c>
      <c r="L75" s="59">
        <f t="shared" si="41"/>
        <v>-0.26776217063461233</v>
      </c>
      <c r="N75" s="40">
        <f t="shared" si="34"/>
        <v>26.564952750181735</v>
      </c>
      <c r="O75" s="143">
        <f t="shared" si="35"/>
        <v>25.954349119313033</v>
      </c>
      <c r="P75" s="52">
        <f t="shared" si="42"/>
        <v>-2.2985308372683824E-2</v>
      </c>
    </row>
    <row r="76" spans="1:16" ht="20.100000000000001" customHeight="1">
      <c r="A76" s="38" t="s">
        <v>184</v>
      </c>
      <c r="B76" s="19">
        <v>5485.0700000000006</v>
      </c>
      <c r="C76" s="140">
        <v>5542.3700000000017</v>
      </c>
      <c r="D76" s="247">
        <f t="shared" si="36"/>
        <v>1.8817379983784677E-2</v>
      </c>
      <c r="E76" s="215">
        <f t="shared" si="37"/>
        <v>2.1480137702442208E-2</v>
      </c>
      <c r="F76" s="52">
        <f t="shared" si="38"/>
        <v>1.0446539424291957E-2</v>
      </c>
      <c r="H76" s="19">
        <v>1873.0920000000006</v>
      </c>
      <c r="I76" s="140">
        <v>1924.7260000000003</v>
      </c>
      <c r="J76" s="214">
        <f t="shared" si="39"/>
        <v>2.3290454558352224E-2</v>
      </c>
      <c r="K76" s="215">
        <f t="shared" si="40"/>
        <v>2.7660187680611712E-2</v>
      </c>
      <c r="L76" s="59">
        <f t="shared" si="41"/>
        <v>2.7566184682866497E-2</v>
      </c>
      <c r="N76" s="40">
        <f t="shared" si="34"/>
        <v>3.4148916969154457</v>
      </c>
      <c r="O76" s="143">
        <f t="shared" si="35"/>
        <v>3.4727490225300723</v>
      </c>
      <c r="P76" s="52">
        <f t="shared" si="42"/>
        <v>1.6942653164341105E-2</v>
      </c>
    </row>
    <row r="77" spans="1:16" ht="20.100000000000001" customHeight="1">
      <c r="A77" s="38" t="s">
        <v>188</v>
      </c>
      <c r="B77" s="19">
        <v>3355.1899999999991</v>
      </c>
      <c r="C77" s="140">
        <v>3126.9799999999996</v>
      </c>
      <c r="D77" s="247">
        <f t="shared" si="36"/>
        <v>1.1510497614031268E-2</v>
      </c>
      <c r="E77" s="215">
        <f t="shared" si="37"/>
        <v>1.2118996204292154E-2</v>
      </c>
      <c r="F77" s="52">
        <f t="shared" si="38"/>
        <v>-6.8017012449369377E-2</v>
      </c>
      <c r="H77" s="19">
        <v>1276.4460000000001</v>
      </c>
      <c r="I77" s="140">
        <v>1026.1769999999997</v>
      </c>
      <c r="J77" s="214">
        <f t="shared" si="39"/>
        <v>1.5871621660436569E-2</v>
      </c>
      <c r="K77" s="215">
        <f t="shared" si="40"/>
        <v>1.4747163187657397E-2</v>
      </c>
      <c r="L77" s="59">
        <f t="shared" si="41"/>
        <v>-0.19606704866480873</v>
      </c>
      <c r="N77" s="40">
        <f t="shared" si="34"/>
        <v>3.8043925977366424</v>
      </c>
      <c r="O77" s="143">
        <f t="shared" si="35"/>
        <v>3.281687123038842</v>
      </c>
      <c r="P77" s="52">
        <f t="shared" si="42"/>
        <v>-0.137395250692259</v>
      </c>
    </row>
    <row r="78" spans="1:16" ht="20.100000000000001" customHeight="1">
      <c r="A78" s="38" t="s">
        <v>189</v>
      </c>
      <c r="B78" s="19">
        <v>7758.79</v>
      </c>
      <c r="C78" s="140">
        <v>7398.3300000000027</v>
      </c>
      <c r="D78" s="247">
        <f t="shared" si="36"/>
        <v>2.6617727694339125E-2</v>
      </c>
      <c r="E78" s="215">
        <f t="shared" si="37"/>
        <v>2.8673139319119668E-2</v>
      </c>
      <c r="F78" s="52">
        <f t="shared" si="38"/>
        <v>-4.6458275066085991E-2</v>
      </c>
      <c r="H78" s="19">
        <v>861.61300000000017</v>
      </c>
      <c r="I78" s="140">
        <v>871.072</v>
      </c>
      <c r="J78" s="214">
        <f t="shared" si="39"/>
        <v>1.0713493209829273E-2</v>
      </c>
      <c r="K78" s="215">
        <f t="shared" si="40"/>
        <v>1.2518153234967367E-2</v>
      </c>
      <c r="L78" s="59">
        <f t="shared" si="41"/>
        <v>1.0978246614198986E-2</v>
      </c>
      <c r="N78" s="40">
        <f t="shared" si="34"/>
        <v>1.1104991886621498</v>
      </c>
      <c r="O78" s="143">
        <f t="shared" si="35"/>
        <v>1.1773900326154683</v>
      </c>
      <c r="P78" s="52">
        <f t="shared" si="42"/>
        <v>6.023493275479451E-2</v>
      </c>
    </row>
    <row r="79" spans="1:16" ht="20.100000000000001" customHeight="1">
      <c r="A79" s="38" t="s">
        <v>190</v>
      </c>
      <c r="B79" s="19">
        <v>13643.11</v>
      </c>
      <c r="C79" s="140">
        <v>10208.630000000001</v>
      </c>
      <c r="D79" s="247">
        <f t="shared" si="36"/>
        <v>4.6804796480368081E-2</v>
      </c>
      <c r="E79" s="215">
        <f t="shared" si="37"/>
        <v>3.956480317143795E-2</v>
      </c>
      <c r="F79" s="52">
        <f t="shared" si="38"/>
        <v>-0.25173732382132807</v>
      </c>
      <c r="H79" s="19">
        <v>1178.672</v>
      </c>
      <c r="I79" s="140">
        <v>803.7109999999999</v>
      </c>
      <c r="J79" s="214">
        <f t="shared" si="39"/>
        <v>1.4655877370253102E-2</v>
      </c>
      <c r="K79" s="215">
        <f t="shared" si="40"/>
        <v>1.1550110042142162E-2</v>
      </c>
      <c r="L79" s="59">
        <f t="shared" si="41"/>
        <v>-0.31812158089782411</v>
      </c>
      <c r="N79" s="40">
        <f t="shared" si="34"/>
        <v>0.86393205068345857</v>
      </c>
      <c r="O79" s="143">
        <f t="shared" si="35"/>
        <v>0.78728585520290162</v>
      </c>
      <c r="P79" s="52">
        <f t="shared" si="42"/>
        <v>-8.8717851617985441E-2</v>
      </c>
    </row>
    <row r="80" spans="1:16" ht="20.100000000000001" customHeight="1">
      <c r="A80" s="38" t="s">
        <v>192</v>
      </c>
      <c r="B80" s="19">
        <v>980.07999999999993</v>
      </c>
      <c r="C80" s="140">
        <v>1563.55</v>
      </c>
      <c r="D80" s="247">
        <f t="shared" si="36"/>
        <v>3.3623158454691889E-3</v>
      </c>
      <c r="E80" s="215">
        <f t="shared" si="37"/>
        <v>6.059730639537509E-3</v>
      </c>
      <c r="F80" s="52">
        <f t="shared" si="38"/>
        <v>0.59532895273855202</v>
      </c>
      <c r="H80" s="19">
        <v>832.51099999999997</v>
      </c>
      <c r="I80" s="140">
        <v>710.96899999999994</v>
      </c>
      <c r="J80" s="214">
        <f t="shared" si="39"/>
        <v>1.0351632282252212E-2</v>
      </c>
      <c r="K80" s="215">
        <f t="shared" si="40"/>
        <v>1.0217317153245097E-2</v>
      </c>
      <c r="L80" s="59">
        <f t="shared" si="41"/>
        <v>-0.14599446734037153</v>
      </c>
      <c r="N80" s="40">
        <f t="shared" si="34"/>
        <v>8.494316790466085</v>
      </c>
      <c r="O80" s="143">
        <f t="shared" si="35"/>
        <v>4.5471459179431415</v>
      </c>
      <c r="P80" s="52">
        <f t="shared" si="42"/>
        <v>-0.4646837373611023</v>
      </c>
    </row>
    <row r="81" spans="1:16" ht="20.100000000000001" customHeight="1">
      <c r="A81" s="38" t="s">
        <v>203</v>
      </c>
      <c r="B81" s="19">
        <v>3666.36</v>
      </c>
      <c r="C81" s="140">
        <v>2731.4800000000005</v>
      </c>
      <c r="D81" s="247">
        <f t="shared" si="36"/>
        <v>1.2578014369433533E-2</v>
      </c>
      <c r="E81" s="215">
        <f t="shared" si="37"/>
        <v>1.0586187232441507E-2</v>
      </c>
      <c r="F81" s="52">
        <f t="shared" ref="F81:F86" si="43">(C81-B81)/B81</f>
        <v>-0.25498859904646559</v>
      </c>
      <c r="H81" s="19">
        <v>873.75900000000001</v>
      </c>
      <c r="I81" s="140">
        <v>701.56000000000006</v>
      </c>
      <c r="J81" s="214">
        <f t="shared" si="39"/>
        <v>1.0864519353267899E-2</v>
      </c>
      <c r="K81" s="215">
        <f t="shared" si="40"/>
        <v>1.0082100657033756E-2</v>
      </c>
      <c r="L81" s="59">
        <f>(I81-H81)/H81</f>
        <v>-0.19707837058044606</v>
      </c>
      <c r="N81" s="40">
        <f t="shared" si="34"/>
        <v>2.3831784112853076</v>
      </c>
      <c r="O81" s="143">
        <f t="shared" si="35"/>
        <v>2.5684244438912236</v>
      </c>
      <c r="P81" s="52">
        <f>(O81-N81)/N81</f>
        <v>7.7730660754856448E-2</v>
      </c>
    </row>
    <row r="82" spans="1:16" ht="20.100000000000001" customHeight="1">
      <c r="A82" s="38" t="s">
        <v>204</v>
      </c>
      <c r="B82" s="19">
        <v>6737.3099999999995</v>
      </c>
      <c r="C82" s="140">
        <v>7145.7999999999984</v>
      </c>
      <c r="D82" s="247">
        <f t="shared" si="36"/>
        <v>2.3113382753283427E-2</v>
      </c>
      <c r="E82" s="215">
        <f t="shared" si="37"/>
        <v>2.7694428194817641E-2</v>
      </c>
      <c r="F82" s="52">
        <f>(C82-B82)/B82</f>
        <v>6.0631023360955473E-2</v>
      </c>
      <c r="H82" s="19">
        <v>439.41999999999996</v>
      </c>
      <c r="I82" s="140">
        <v>641.52399999999989</v>
      </c>
      <c r="J82" s="214">
        <f t="shared" si="39"/>
        <v>5.4638488349910896E-3</v>
      </c>
      <c r="K82" s="215">
        <f t="shared" si="40"/>
        <v>9.219324850195167E-3</v>
      </c>
      <c r="L82" s="59">
        <f>(I82-H82)/H82</f>
        <v>0.45993354876883152</v>
      </c>
      <c r="N82" s="40">
        <f t="shared" si="34"/>
        <v>0.65221876386866562</v>
      </c>
      <c r="O82" s="143">
        <f t="shared" si="35"/>
        <v>0.89776372134680504</v>
      </c>
      <c r="P82" s="52">
        <f>(O82-N82)/N82</f>
        <v>0.37647637737632417</v>
      </c>
    </row>
    <row r="83" spans="1:16" ht="20.100000000000001" customHeight="1">
      <c r="A83" s="38" t="s">
        <v>205</v>
      </c>
      <c r="B83" s="19">
        <v>2037.3399999999995</v>
      </c>
      <c r="C83" s="140">
        <v>1544.5800000000002</v>
      </c>
      <c r="D83" s="247">
        <f t="shared" si="36"/>
        <v>6.9894096039182473E-3</v>
      </c>
      <c r="E83" s="215">
        <f t="shared" si="37"/>
        <v>5.986210067613346E-3</v>
      </c>
      <c r="F83" s="52">
        <f>(C83-B83)/B83</f>
        <v>-0.24186439180500036</v>
      </c>
      <c r="H83" s="19">
        <v>574.48299999999972</v>
      </c>
      <c r="I83" s="140">
        <v>519.99799999999993</v>
      </c>
      <c r="J83" s="214">
        <f t="shared" si="39"/>
        <v>7.1432530842296315E-3</v>
      </c>
      <c r="K83" s="215">
        <f t="shared" si="40"/>
        <v>7.4728778400368285E-3</v>
      </c>
      <c r="L83" s="59">
        <f>(I83-H83)/H83</f>
        <v>-9.4841796885199059E-2</v>
      </c>
      <c r="N83" s="40">
        <f t="shared" si="34"/>
        <v>2.8197698960409157</v>
      </c>
      <c r="O83" s="143">
        <f t="shared" si="35"/>
        <v>3.366598039596524</v>
      </c>
      <c r="P83" s="52">
        <f>(O83-N83)/N83</f>
        <v>0.19392651305462186</v>
      </c>
    </row>
    <row r="84" spans="1:16" ht="20.100000000000001" customHeight="1">
      <c r="A84" s="38" t="s">
        <v>206</v>
      </c>
      <c r="B84" s="19">
        <v>1972.49</v>
      </c>
      <c r="C84" s="140">
        <v>1362.9199999999998</v>
      </c>
      <c r="D84" s="247">
        <f t="shared" si="36"/>
        <v>6.7669316607108813E-3</v>
      </c>
      <c r="E84" s="215">
        <f t="shared" si="37"/>
        <v>5.2821643588234855E-3</v>
      </c>
      <c r="F84" s="52">
        <f t="shared" si="43"/>
        <v>-0.30903578725367437</v>
      </c>
      <c r="H84" s="19">
        <v>932.28599999999994</v>
      </c>
      <c r="I84" s="140">
        <v>498.12800000000004</v>
      </c>
      <c r="J84" s="214">
        <f t="shared" si="39"/>
        <v>1.159225746433595E-2</v>
      </c>
      <c r="K84" s="215">
        <f t="shared" si="40"/>
        <v>7.1585846343675671E-3</v>
      </c>
      <c r="L84" s="59">
        <f t="shared" si="41"/>
        <v>-0.46569185850693878</v>
      </c>
      <c r="N84" s="40">
        <f t="shared" si="34"/>
        <v>4.7264422126347911</v>
      </c>
      <c r="O84" s="143">
        <f t="shared" si="35"/>
        <v>3.6548586857629219</v>
      </c>
      <c r="P84" s="52">
        <f t="shared" si="42"/>
        <v>-0.22672096233553796</v>
      </c>
    </row>
    <row r="85" spans="1:16" ht="20.100000000000001" customHeight="1">
      <c r="A85" s="38" t="s">
        <v>207</v>
      </c>
      <c r="B85" s="19">
        <v>916.35</v>
      </c>
      <c r="C85" s="140">
        <v>1850.3300000000004</v>
      </c>
      <c r="D85" s="247">
        <f t="shared" si="36"/>
        <v>3.1436802352825194E-3</v>
      </c>
      <c r="E85" s="215">
        <f t="shared" si="37"/>
        <v>7.1711818581148296E-3</v>
      </c>
      <c r="F85" s="52">
        <f t="shared" si="43"/>
        <v>1.0192393736017902</v>
      </c>
      <c r="H85" s="19">
        <v>269.82600000000002</v>
      </c>
      <c r="I85" s="140">
        <v>489.23599999999999</v>
      </c>
      <c r="J85" s="214">
        <f t="shared" si="39"/>
        <v>3.3550782298263754E-3</v>
      </c>
      <c r="K85" s="215">
        <f t="shared" si="40"/>
        <v>7.0307979318156195E-3</v>
      </c>
      <c r="L85" s="59">
        <f t="shared" si="41"/>
        <v>0.81315366198957828</v>
      </c>
      <c r="N85" s="40">
        <f t="shared" si="34"/>
        <v>2.9445735799639876</v>
      </c>
      <c r="O85" s="143">
        <f t="shared" si="35"/>
        <v>2.6440472780531032</v>
      </c>
      <c r="P85" s="52">
        <f t="shared" si="42"/>
        <v>-0.10206106037077187</v>
      </c>
    </row>
    <row r="86" spans="1:16" ht="20.100000000000001" customHeight="1">
      <c r="A86" s="38" t="s">
        <v>208</v>
      </c>
      <c r="B86" s="19">
        <v>1929.7499999999998</v>
      </c>
      <c r="C86" s="140">
        <v>1277.4899999999998</v>
      </c>
      <c r="D86" s="247">
        <f t="shared" si="36"/>
        <v>6.6203054881174665E-3</v>
      </c>
      <c r="E86" s="215">
        <f t="shared" si="37"/>
        <v>4.9510698696573641E-3</v>
      </c>
      <c r="F86" s="52">
        <f t="shared" si="43"/>
        <v>-0.33800233190827833</v>
      </c>
      <c r="H86" s="19">
        <v>927.38199999999972</v>
      </c>
      <c r="I86" s="140">
        <v>455.11399999999986</v>
      </c>
      <c r="J86" s="214">
        <f t="shared" si="39"/>
        <v>1.1531280006125588E-2</v>
      </c>
      <c r="K86" s="215">
        <f t="shared" si="40"/>
        <v>6.5404315502954257E-3</v>
      </c>
      <c r="L86" s="59">
        <f t="shared" si="41"/>
        <v>-0.50924861599642868</v>
      </c>
      <c r="N86" s="40">
        <f t="shared" si="34"/>
        <v>4.8057105842725729</v>
      </c>
      <c r="O86" s="143">
        <f t="shared" si="35"/>
        <v>3.5625640905212563</v>
      </c>
      <c r="P86" s="52">
        <f t="shared" si="42"/>
        <v>-0.25868109865369437</v>
      </c>
    </row>
    <row r="87" spans="1:16" ht="20.100000000000001" customHeight="1">
      <c r="A87" s="38" t="s">
        <v>209</v>
      </c>
      <c r="B87" s="19">
        <v>3.71</v>
      </c>
      <c r="C87" s="140">
        <v>133.86000000000001</v>
      </c>
      <c r="D87" s="247">
        <f t="shared" si="36"/>
        <v>1.2727728131061435E-5</v>
      </c>
      <c r="E87" s="215">
        <f t="shared" si="37"/>
        <v>5.1879092028300408E-4</v>
      </c>
      <c r="F87" s="52">
        <f t="shared" ref="F87:F88" si="44">(C87-B87)/B87</f>
        <v>35.080862533692724</v>
      </c>
      <c r="H87" s="19">
        <v>98.984999999999999</v>
      </c>
      <c r="I87" s="140">
        <v>402.767</v>
      </c>
      <c r="J87" s="214">
        <f t="shared" si="39"/>
        <v>1.2308021413035206E-3</v>
      </c>
      <c r="K87" s="215">
        <f t="shared" si="40"/>
        <v>5.7881541640508495E-3</v>
      </c>
      <c r="L87" s="59">
        <f t="shared" ref="L87:L88" si="45">(I87-H87)/H87</f>
        <v>3.0689700459665605</v>
      </c>
      <c r="N87" s="40">
        <f t="shared" si="34"/>
        <v>266.8059299191375</v>
      </c>
      <c r="O87" s="143">
        <f t="shared" si="35"/>
        <v>30.088674734797543</v>
      </c>
      <c r="P87" s="52">
        <f t="shared" ref="P87:P88" si="46">(O87-N87)/N87</f>
        <v>-0.88722636433186963</v>
      </c>
    </row>
    <row r="88" spans="1:16" ht="20.100000000000001" customHeight="1">
      <c r="A88" s="38" t="s">
        <v>210</v>
      </c>
      <c r="B88" s="19">
        <v>1416.7500000000002</v>
      </c>
      <c r="C88" s="140">
        <v>1709</v>
      </c>
      <c r="D88" s="247">
        <f t="shared" si="36"/>
        <v>4.8603797384585692E-3</v>
      </c>
      <c r="E88" s="215">
        <f t="shared" si="37"/>
        <v>6.6234400325986395E-3</v>
      </c>
      <c r="F88" s="52">
        <f t="shared" si="44"/>
        <v>0.20628198341274023</v>
      </c>
      <c r="H88" s="19">
        <v>286.20099999999996</v>
      </c>
      <c r="I88" s="140">
        <v>384.90799999999996</v>
      </c>
      <c r="J88" s="214">
        <f t="shared" si="39"/>
        <v>3.5586887270112528E-3</v>
      </c>
      <c r="K88" s="215">
        <f t="shared" si="40"/>
        <v>5.5315029358822456E-3</v>
      </c>
      <c r="L88" s="59">
        <f t="shared" si="45"/>
        <v>0.34488698502101672</v>
      </c>
      <c r="N88" s="40">
        <f t="shared" si="34"/>
        <v>2.0201235221457554</v>
      </c>
      <c r="O88" s="143">
        <f t="shared" si="35"/>
        <v>2.2522410766530134</v>
      </c>
      <c r="P88" s="52">
        <f t="shared" si="46"/>
        <v>0.11490265420042485</v>
      </c>
    </row>
    <row r="89" spans="1:16" ht="20.100000000000001" customHeight="1">
      <c r="A89" s="38" t="s">
        <v>211</v>
      </c>
      <c r="B89" s="19">
        <v>2253.2199999999998</v>
      </c>
      <c r="C89" s="140">
        <v>1282.27</v>
      </c>
      <c r="D89" s="247">
        <f t="shared" si="36"/>
        <v>7.7300192936577477E-3</v>
      </c>
      <c r="E89" s="215">
        <f t="shared" si="37"/>
        <v>4.9695953485080499E-3</v>
      </c>
      <c r="F89" s="52">
        <f t="shared" ref="F89:F94" si="47">(C89-B89)/B89</f>
        <v>-0.43091664373651922</v>
      </c>
      <c r="H89" s="19">
        <v>685.58100000000002</v>
      </c>
      <c r="I89" s="140">
        <v>343.41700000000003</v>
      </c>
      <c r="J89" s="214">
        <f t="shared" si="39"/>
        <v>8.524671039420206E-3</v>
      </c>
      <c r="K89" s="215">
        <f t="shared" si="40"/>
        <v>4.9352368455108063E-3</v>
      </c>
      <c r="L89" s="59">
        <f t="shared" ref="L89:L94" si="48">(I89-H89)/H89</f>
        <v>-0.49908617654223203</v>
      </c>
      <c r="N89" s="40">
        <f t="shared" si="34"/>
        <v>3.0426722645813546</v>
      </c>
      <c r="O89" s="143">
        <f t="shared" si="35"/>
        <v>2.6781956998136121</v>
      </c>
      <c r="P89" s="52">
        <f t="shared" ref="P89:P92" si="49">(O89-N89)/N89</f>
        <v>-0.11978830878714156</v>
      </c>
    </row>
    <row r="90" spans="1:16" ht="20.100000000000001" customHeight="1">
      <c r="A90" s="38" t="s">
        <v>212</v>
      </c>
      <c r="B90" s="19">
        <v>406.49000000000007</v>
      </c>
      <c r="C90" s="140">
        <v>258.56999999999994</v>
      </c>
      <c r="D90" s="247">
        <f t="shared" si="36"/>
        <v>1.3945267406995051E-3</v>
      </c>
      <c r="E90" s="215">
        <f t="shared" si="37"/>
        <v>1.00211988837275E-3</v>
      </c>
      <c r="F90" s="52">
        <f t="shared" si="47"/>
        <v>-0.36389579079436174</v>
      </c>
      <c r="H90" s="19">
        <v>209.40900000000002</v>
      </c>
      <c r="I90" s="140">
        <v>294.30900000000003</v>
      </c>
      <c r="J90" s="214">
        <f t="shared" si="39"/>
        <v>2.6038394262588166E-3</v>
      </c>
      <c r="K90" s="215">
        <f t="shared" si="40"/>
        <v>4.2295070446874789E-3</v>
      </c>
      <c r="L90" s="59">
        <f t="shared" si="48"/>
        <v>0.40542670085812932</v>
      </c>
      <c r="N90" s="40">
        <f t="shared" si="34"/>
        <v>5.1516396467317769</v>
      </c>
      <c r="O90" s="143">
        <f t="shared" si="35"/>
        <v>11.382178907065789</v>
      </c>
      <c r="P90" s="52">
        <f t="shared" si="49"/>
        <v>1.2094283932081107</v>
      </c>
    </row>
    <row r="91" spans="1:16" ht="20.100000000000001" customHeight="1">
      <c r="A91" s="38" t="s">
        <v>213</v>
      </c>
      <c r="B91" s="19">
        <v>430.36</v>
      </c>
      <c r="C91" s="140">
        <v>524.32000000000005</v>
      </c>
      <c r="D91" s="247">
        <f t="shared" si="36"/>
        <v>1.4764164632031266E-3</v>
      </c>
      <c r="E91" s="215">
        <f t="shared" si="37"/>
        <v>2.0320667512534344E-3</v>
      </c>
      <c r="F91" s="52">
        <f t="shared" si="47"/>
        <v>0.21832884097035049</v>
      </c>
      <c r="H91" s="19">
        <v>146.48099999999999</v>
      </c>
      <c r="I91" s="140">
        <v>231.464</v>
      </c>
      <c r="J91" s="214">
        <f t="shared" si="39"/>
        <v>1.8213782740847705E-3</v>
      </c>
      <c r="K91" s="215">
        <f t="shared" si="40"/>
        <v>3.3263631713319757E-3</v>
      </c>
      <c r="L91" s="59">
        <f t="shared" si="48"/>
        <v>0.58016398031143979</v>
      </c>
      <c r="N91" s="40">
        <f t="shared" si="34"/>
        <v>3.4036852867366854</v>
      </c>
      <c r="O91" s="143">
        <f t="shared" si="35"/>
        <v>4.4145559963381134</v>
      </c>
      <c r="P91" s="52">
        <f t="shared" si="49"/>
        <v>0.29699300153881431</v>
      </c>
    </row>
    <row r="92" spans="1:16" ht="20.100000000000001" customHeight="1">
      <c r="A92" s="38" t="s">
        <v>214</v>
      </c>
      <c r="B92" s="19">
        <v>1283.6400000000001</v>
      </c>
      <c r="C92" s="140">
        <v>896.24</v>
      </c>
      <c r="D92" s="247">
        <f t="shared" si="36"/>
        <v>4.4037253202576015E-3</v>
      </c>
      <c r="E92" s="215">
        <f t="shared" si="37"/>
        <v>3.4734885282716238E-3</v>
      </c>
      <c r="F92" s="52">
        <f t="shared" si="47"/>
        <v>-0.30179801190364902</v>
      </c>
      <c r="H92" s="19">
        <v>252.30600000000001</v>
      </c>
      <c r="I92" s="140">
        <v>190.96100000000001</v>
      </c>
      <c r="J92" s="214">
        <f t="shared" si="39"/>
        <v>3.1372305406246006E-3</v>
      </c>
      <c r="K92" s="215">
        <f t="shared" si="40"/>
        <v>2.7442956034663076E-3</v>
      </c>
      <c r="L92" s="59">
        <f t="shared" si="48"/>
        <v>-0.24313730153068097</v>
      </c>
      <c r="N92" s="40">
        <f t="shared" si="34"/>
        <v>1.9655510890903991</v>
      </c>
      <c r="O92" s="143">
        <f t="shared" si="35"/>
        <v>2.1306904400606981</v>
      </c>
      <c r="P92" s="52">
        <f t="shared" si="49"/>
        <v>8.4016819449206345E-2</v>
      </c>
    </row>
    <row r="93" spans="1:16" ht="20.100000000000001" customHeight="1">
      <c r="A93" s="38" t="s">
        <v>215</v>
      </c>
      <c r="B93" s="19">
        <v>272.93</v>
      </c>
      <c r="C93" s="140">
        <v>214.28</v>
      </c>
      <c r="D93" s="247">
        <f t="shared" si="36"/>
        <v>9.3632852798129318E-4</v>
      </c>
      <c r="E93" s="215">
        <f t="shared" si="37"/>
        <v>8.304685372646206E-4</v>
      </c>
      <c r="F93" s="52">
        <f t="shared" si="47"/>
        <v>-0.21489026490308871</v>
      </c>
      <c r="H93" s="19">
        <v>192.381</v>
      </c>
      <c r="I93" s="140">
        <v>172.70499999999998</v>
      </c>
      <c r="J93" s="214">
        <f t="shared" si="39"/>
        <v>2.3921093776442148E-3</v>
      </c>
      <c r="K93" s="215">
        <f t="shared" si="40"/>
        <v>2.4819390985418416E-3</v>
      </c>
      <c r="L93" s="59">
        <f t="shared" si="48"/>
        <v>-0.10227621230786832</v>
      </c>
      <c r="N93" s="40">
        <f t="shared" ref="N93:N94" si="50">(H93/B93)*10</f>
        <v>7.0487304437035139</v>
      </c>
      <c r="O93" s="143">
        <f t="shared" ref="O93:O94" si="51">(I93/C93)*10</f>
        <v>8.0597815941758437</v>
      </c>
      <c r="P93" s="52">
        <f t="shared" ref="P93:P94" si="52">(O93-N93)/N93</f>
        <v>0.14343734074488279</v>
      </c>
    </row>
    <row r="94" spans="1:16" ht="20.100000000000001" customHeight="1">
      <c r="A94" s="38" t="s">
        <v>216</v>
      </c>
      <c r="B94" s="19">
        <v>1081.02</v>
      </c>
      <c r="C94" s="140">
        <v>473.98999999999995</v>
      </c>
      <c r="D94" s="247">
        <f t="shared" si="36"/>
        <v>3.7086061089595776E-3</v>
      </c>
      <c r="E94" s="215">
        <f t="shared" si="37"/>
        <v>1.8370066360745634E-3</v>
      </c>
      <c r="F94" s="52">
        <f t="shared" si="47"/>
        <v>-0.56153447669793344</v>
      </c>
      <c r="H94" s="19">
        <v>382.26400000000001</v>
      </c>
      <c r="I94" s="140">
        <v>156.37200000000001</v>
      </c>
      <c r="J94" s="214">
        <f t="shared" si="39"/>
        <v>4.7531580516568068E-3</v>
      </c>
      <c r="K94" s="215">
        <f t="shared" si="40"/>
        <v>2.2472179769965255E-3</v>
      </c>
      <c r="L94" s="59">
        <f t="shared" si="48"/>
        <v>-0.59093192139463824</v>
      </c>
      <c r="N94" s="40">
        <f t="shared" si="50"/>
        <v>3.5361417920112488</v>
      </c>
      <c r="O94" s="143">
        <f t="shared" si="51"/>
        <v>3.2990569421295812</v>
      </c>
      <c r="P94" s="52">
        <f t="shared" si="52"/>
        <v>-6.7046194362817391E-2</v>
      </c>
    </row>
    <row r="95" spans="1:16" ht="20.100000000000001" customHeight="1" thickBot="1">
      <c r="A95" s="8" t="s">
        <v>17</v>
      </c>
      <c r="B95" s="19">
        <f>B96-SUM(B68:B94)</f>
        <v>10038.309999999881</v>
      </c>
      <c r="C95" s="140">
        <f>C96-SUM(C68:C94)</f>
        <v>7117.4800000000978</v>
      </c>
      <c r="D95" s="247">
        <f t="shared" si="36"/>
        <v>3.4437973200893209E-2</v>
      </c>
      <c r="E95" s="215">
        <f t="shared" si="37"/>
        <v>2.7584670546062503E-2</v>
      </c>
      <c r="F95" s="52">
        <f t="shared" si="38"/>
        <v>-0.29096830044099237</v>
      </c>
      <c r="H95" s="19">
        <f>H96-SUM(H68:H94)</f>
        <v>2867.801000000065</v>
      </c>
      <c r="I95" s="140">
        <f>I96-SUM(I68:I94)</f>
        <v>2278.4569999999949</v>
      </c>
      <c r="J95" s="214">
        <f t="shared" si="39"/>
        <v>3.5658893889300984E-2</v>
      </c>
      <c r="K95" s="215">
        <f t="shared" si="40"/>
        <v>3.2743646753981281E-2</v>
      </c>
      <c r="L95" s="59">
        <f t="shared" si="41"/>
        <v>-0.20550379890377915</v>
      </c>
      <c r="N95" s="40">
        <f t="shared" si="34"/>
        <v>2.8568563831960745</v>
      </c>
      <c r="O95" s="143">
        <f t="shared" si="35"/>
        <v>3.2012130697943144</v>
      </c>
      <c r="P95" s="52">
        <f t="shared" si="42"/>
        <v>0.12053692605051253</v>
      </c>
    </row>
    <row r="96" spans="1:16" s="1" customFormat="1" ht="26.25" customHeight="1" thickBot="1">
      <c r="A96" s="12" t="s">
        <v>18</v>
      </c>
      <c r="B96" s="17">
        <v>291489.56999999989</v>
      </c>
      <c r="C96" s="145">
        <v>258023.02000000008</v>
      </c>
      <c r="D96" s="243">
        <f>SUM(D68:D95)</f>
        <v>1</v>
      </c>
      <c r="E96" s="244">
        <f>SUM(E68:E95)</f>
        <v>0.99999999999999978</v>
      </c>
      <c r="F96" s="57">
        <f t="shared" si="38"/>
        <v>-0.114812169780208</v>
      </c>
      <c r="H96" s="17">
        <v>80423.162000000055</v>
      </c>
      <c r="I96" s="145">
        <v>69584.705000000002</v>
      </c>
      <c r="J96" s="255">
        <f t="shared" si="39"/>
        <v>1</v>
      </c>
      <c r="K96" s="244">
        <f t="shared" si="40"/>
        <v>1</v>
      </c>
      <c r="L96" s="60">
        <f t="shared" si="41"/>
        <v>-0.13476785456408746</v>
      </c>
      <c r="N96" s="37">
        <f t="shared" si="34"/>
        <v>2.7590408123350718</v>
      </c>
      <c r="O96" s="150">
        <f t="shared" si="35"/>
        <v>2.696840964034914</v>
      </c>
      <c r="P96" s="57">
        <f t="shared" si="42"/>
        <v>-2.2544011680463653E-2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/>
  </sheetViews>
  <sheetFormatPr defaultRowHeight="1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>
      <c r="A1" s="4" t="s">
        <v>159</v>
      </c>
    </row>
    <row r="3" spans="1:17" ht="8.25" customHeight="1" thickBot="1"/>
    <row r="4" spans="1:17">
      <c r="A4" s="468" t="s">
        <v>3</v>
      </c>
      <c r="B4" s="456" t="s">
        <v>1</v>
      </c>
      <c r="C4" s="454"/>
      <c r="D4" s="456" t="s">
        <v>102</v>
      </c>
      <c r="E4" s="454"/>
      <c r="F4" s="130" t="s">
        <v>0</v>
      </c>
      <c r="H4" s="466" t="s">
        <v>19</v>
      </c>
      <c r="I4" s="467"/>
      <c r="J4" s="456" t="s">
        <v>102</v>
      </c>
      <c r="K4" s="457"/>
      <c r="L4" s="130" t="s">
        <v>0</v>
      </c>
      <c r="N4" s="464" t="s">
        <v>22</v>
      </c>
      <c r="O4" s="454"/>
      <c r="P4" s="130" t="s">
        <v>0</v>
      </c>
    </row>
    <row r="5" spans="1:17">
      <c r="A5" s="469"/>
      <c r="B5" s="459" t="s">
        <v>56</v>
      </c>
      <c r="C5" s="461"/>
      <c r="D5" s="459" t="str">
        <f>B5</f>
        <v>fev</v>
      </c>
      <c r="E5" s="461"/>
      <c r="F5" s="131" t="s">
        <v>155</v>
      </c>
      <c r="H5" s="462" t="str">
        <f>B5</f>
        <v>fev</v>
      </c>
      <c r="I5" s="461"/>
      <c r="J5" s="459" t="str">
        <f>B5</f>
        <v>fev</v>
      </c>
      <c r="K5" s="460"/>
      <c r="L5" s="131" t="str">
        <f>F5</f>
        <v>2026 /2025</v>
      </c>
      <c r="N5" s="462" t="str">
        <f>B5</f>
        <v>fev</v>
      </c>
      <c r="O5" s="460"/>
      <c r="P5" s="131" t="str">
        <f>L5</f>
        <v>2026 /2025</v>
      </c>
    </row>
    <row r="6" spans="1:17" ht="19.5" customHeight="1" thickBot="1">
      <c r="A6" s="470"/>
      <c r="B6" s="99">
        <v>2025</v>
      </c>
      <c r="C6" s="134"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C6</f>
        <v>2026</v>
      </c>
      <c r="J6" s="99">
        <f>B6</f>
        <v>2025</v>
      </c>
      <c r="K6" s="134">
        <f>C6</f>
        <v>2026</v>
      </c>
      <c r="L6" s="265">
        <v>1000</v>
      </c>
      <c r="N6" s="25">
        <f>B6</f>
        <v>2025</v>
      </c>
      <c r="O6" s="134">
        <f>C6</f>
        <v>2026</v>
      </c>
      <c r="P6" s="132"/>
    </row>
    <row r="7" spans="1:17" ht="20.100000000000001" customHeight="1">
      <c r="A7" s="8" t="s">
        <v>168</v>
      </c>
      <c r="B7" s="19">
        <v>28195.120000000003</v>
      </c>
      <c r="C7" s="147">
        <v>22767.120000000003</v>
      </c>
      <c r="D7" s="214">
        <f>B7/$B$33</f>
        <v>9.8466434159517766E-2</v>
      </c>
      <c r="E7" s="246">
        <f>C7/$C$33</f>
        <v>9.4558592251893128E-2</v>
      </c>
      <c r="F7" s="52">
        <f>(C7-B7)/B7</f>
        <v>-0.19251558425713383</v>
      </c>
      <c r="H7" s="19">
        <v>8410.3559999999998</v>
      </c>
      <c r="I7" s="147">
        <v>7233.0199999999995</v>
      </c>
      <c r="J7" s="214">
        <f t="shared" ref="J7:J32" si="0">H7/$H$33</f>
        <v>0.11237234787766348</v>
      </c>
      <c r="K7" s="246">
        <f>I7/$I$33</f>
        <v>0.11016822823187003</v>
      </c>
      <c r="L7" s="52">
        <f>(I7-H7)/H7</f>
        <v>-0.13998646430662393</v>
      </c>
      <c r="N7" s="40">
        <f t="shared" ref="N7:O33" si="1">(H7/B7)*10</f>
        <v>2.9829119365336974</v>
      </c>
      <c r="O7" s="149">
        <f t="shared" si="1"/>
        <v>3.1769587018472247</v>
      </c>
      <c r="P7" s="52">
        <f>(O7-N7)/N7</f>
        <v>6.5052797213658295E-2</v>
      </c>
      <c r="Q7" s="2"/>
    </row>
    <row r="8" spans="1:17" ht="20.100000000000001" customHeight="1">
      <c r="A8" s="8" t="s">
        <v>169</v>
      </c>
      <c r="B8" s="19">
        <v>20248.669999999998</v>
      </c>
      <c r="C8" s="140">
        <v>18924.549999999996</v>
      </c>
      <c r="D8" s="214">
        <f t="shared" ref="D8:D32" si="2">B8/$B$33</f>
        <v>7.0714873047988527E-2</v>
      </c>
      <c r="E8" s="215">
        <f t="shared" ref="E8:E32" si="3">C8/$C$33</f>
        <v>7.8599260995706244E-2</v>
      </c>
      <c r="F8" s="52">
        <f t="shared" ref="F8:F33" si="4">(C8-B8)/B8</f>
        <v>-6.5392936918819991E-2</v>
      </c>
      <c r="H8" s="19">
        <v>6659.1619999999994</v>
      </c>
      <c r="I8" s="140">
        <v>5653.2420000000002</v>
      </c>
      <c r="J8" s="214">
        <f t="shared" si="0"/>
        <v>8.8974315574479518E-2</v>
      </c>
      <c r="K8" s="215">
        <f t="shared" ref="K8:K32" si="5">I8/$I$33</f>
        <v>8.6106170715136057E-2</v>
      </c>
      <c r="L8" s="52">
        <f t="shared" ref="L8:L33" si="6">(I8-H8)/H8</f>
        <v>-0.15105804604242984</v>
      </c>
      <c r="N8" s="40">
        <f t="shared" si="1"/>
        <v>3.288691059709107</v>
      </c>
      <c r="O8" s="143">
        <f t="shared" si="1"/>
        <v>2.9872530654625877</v>
      </c>
      <c r="P8" s="52">
        <f t="shared" ref="P8:P33" si="7">(O8-N8)/N8</f>
        <v>-9.1658957552912326E-2</v>
      </c>
      <c r="Q8" s="2"/>
    </row>
    <row r="9" spans="1:17" ht="20.100000000000001" customHeight="1">
      <c r="A9" s="8" t="s">
        <v>170</v>
      </c>
      <c r="B9" s="19">
        <v>22726.959999999999</v>
      </c>
      <c r="C9" s="140">
        <v>12556.06</v>
      </c>
      <c r="D9" s="214">
        <f t="shared" si="2"/>
        <v>7.9369859411344709E-2</v>
      </c>
      <c r="E9" s="215">
        <f t="shared" si="3"/>
        <v>5.2149035882900652E-2</v>
      </c>
      <c r="F9" s="52">
        <f t="shared" si="4"/>
        <v>-0.44752575795442945</v>
      </c>
      <c r="H9" s="19">
        <v>10169.934999999999</v>
      </c>
      <c r="I9" s="140">
        <v>4649.8830000000007</v>
      </c>
      <c r="J9" s="214">
        <f t="shared" si="0"/>
        <v>0.13588241374244153</v>
      </c>
      <c r="K9" s="215">
        <f t="shared" si="5"/>
        <v>7.0823718390864765E-2</v>
      </c>
      <c r="L9" s="52">
        <f t="shared" si="6"/>
        <v>-0.5427814435392162</v>
      </c>
      <c r="N9" s="40">
        <f t="shared" si="1"/>
        <v>4.4748329737017176</v>
      </c>
      <c r="O9" s="143">
        <f t="shared" si="1"/>
        <v>3.703297849803203</v>
      </c>
      <c r="P9" s="52">
        <f t="shared" si="7"/>
        <v>-0.17241651888076559</v>
      </c>
      <c r="Q9" s="2"/>
    </row>
    <row r="10" spans="1:17" ht="20.100000000000001" customHeight="1">
      <c r="A10" s="8" t="s">
        <v>171</v>
      </c>
      <c r="B10" s="19">
        <v>12862.890000000001</v>
      </c>
      <c r="C10" s="140">
        <v>13289.990000000003</v>
      </c>
      <c r="D10" s="214">
        <f t="shared" si="2"/>
        <v>4.4921352038442094E-2</v>
      </c>
      <c r="E10" s="215">
        <f t="shared" si="3"/>
        <v>5.5197264539464691E-2</v>
      </c>
      <c r="F10" s="52">
        <f t="shared" si="4"/>
        <v>3.3204046680023087E-2</v>
      </c>
      <c r="H10" s="19">
        <v>4262.1329999999989</v>
      </c>
      <c r="I10" s="140">
        <v>4356.5880000000016</v>
      </c>
      <c r="J10" s="214">
        <f t="shared" si="0"/>
        <v>5.6947160402825922E-2</v>
      </c>
      <c r="K10" s="215">
        <f t="shared" si="5"/>
        <v>6.6356457067203792E-2</v>
      </c>
      <c r="L10" s="52">
        <f t="shared" si="6"/>
        <v>2.2161438885178544E-2</v>
      </c>
      <c r="N10" s="40">
        <f t="shared" si="1"/>
        <v>3.3135111938296902</v>
      </c>
      <c r="O10" s="143">
        <f t="shared" si="1"/>
        <v>3.2780972747157828</v>
      </c>
      <c r="P10" s="52">
        <f t="shared" si="7"/>
        <v>-1.0687731847670821E-2</v>
      </c>
      <c r="Q10" s="2"/>
    </row>
    <row r="11" spans="1:17" ht="20.100000000000001" customHeight="1">
      <c r="A11" s="8" t="s">
        <v>172</v>
      </c>
      <c r="B11" s="19">
        <v>37615.72</v>
      </c>
      <c r="C11" s="140">
        <v>29544.61</v>
      </c>
      <c r="D11" s="214">
        <f t="shared" si="2"/>
        <v>0.13136620155341971</v>
      </c>
      <c r="E11" s="215">
        <f t="shared" si="3"/>
        <v>0.12270751549740169</v>
      </c>
      <c r="F11" s="52">
        <f t="shared" si="4"/>
        <v>-0.21456747338612686</v>
      </c>
      <c r="H11" s="19">
        <v>4005.543999999999</v>
      </c>
      <c r="I11" s="140">
        <v>4161.275999999998</v>
      </c>
      <c r="J11" s="214">
        <f t="shared" si="0"/>
        <v>5.3518826528542618E-2</v>
      </c>
      <c r="K11" s="215">
        <f t="shared" si="5"/>
        <v>6.3381603272741255E-2</v>
      </c>
      <c r="L11" s="52">
        <f t="shared" si="6"/>
        <v>3.8879113548621384E-2</v>
      </c>
      <c r="N11" s="40">
        <f t="shared" si="1"/>
        <v>1.0648590536084379</v>
      </c>
      <c r="O11" s="143">
        <f t="shared" si="1"/>
        <v>1.4084721375574083</v>
      </c>
      <c r="P11" s="52">
        <f t="shared" si="7"/>
        <v>0.32268409869323539</v>
      </c>
      <c r="Q11" s="2"/>
    </row>
    <row r="12" spans="1:17" ht="20.100000000000001" customHeight="1">
      <c r="A12" s="8" t="s">
        <v>175</v>
      </c>
      <c r="B12" s="19">
        <v>8574.68</v>
      </c>
      <c r="C12" s="140">
        <v>12127.08</v>
      </c>
      <c r="D12" s="214">
        <f t="shared" si="2"/>
        <v>2.9945542478944362E-2</v>
      </c>
      <c r="E12" s="215">
        <f t="shared" si="3"/>
        <v>5.0367354892761493E-2</v>
      </c>
      <c r="F12" s="52">
        <f t="shared" si="4"/>
        <v>0.41428951284479415</v>
      </c>
      <c r="H12" s="19">
        <v>3202.8599999999992</v>
      </c>
      <c r="I12" s="140">
        <v>4012.2319999999991</v>
      </c>
      <c r="J12" s="214">
        <f t="shared" si="0"/>
        <v>4.2794014679456281E-2</v>
      </c>
      <c r="K12" s="215">
        <f t="shared" si="5"/>
        <v>6.1111470823419854E-2</v>
      </c>
      <c r="L12" s="52">
        <f t="shared" si="6"/>
        <v>0.25270289678599756</v>
      </c>
      <c r="N12" s="40">
        <f t="shared" si="1"/>
        <v>3.7352530939930113</v>
      </c>
      <c r="O12" s="143">
        <f t="shared" si="1"/>
        <v>3.3084897601071313</v>
      </c>
      <c r="P12" s="52">
        <f t="shared" si="7"/>
        <v>-0.11425285600383965</v>
      </c>
      <c r="Q12" s="2"/>
    </row>
    <row r="13" spans="1:17" ht="20.100000000000001" customHeight="1">
      <c r="A13" s="8" t="s">
        <v>173</v>
      </c>
      <c r="B13" s="19">
        <v>14644.64</v>
      </c>
      <c r="C13" s="140">
        <v>17281.369999999995</v>
      </c>
      <c r="D13" s="214">
        <f t="shared" si="2"/>
        <v>5.1143796527549447E-2</v>
      </c>
      <c r="E13" s="215">
        <f t="shared" si="3"/>
        <v>7.1774647798408309E-2</v>
      </c>
      <c r="F13" s="52">
        <f t="shared" si="4"/>
        <v>0.18004744397950348</v>
      </c>
      <c r="H13" s="19">
        <v>3688.3200000000006</v>
      </c>
      <c r="I13" s="140">
        <v>3878.2600000000007</v>
      </c>
      <c r="J13" s="214">
        <f t="shared" si="0"/>
        <v>4.9280337018331191E-2</v>
      </c>
      <c r="K13" s="215">
        <f t="shared" si="5"/>
        <v>5.9070904383304951E-2</v>
      </c>
      <c r="L13" s="52">
        <f t="shared" si="6"/>
        <v>5.1497700850251613E-2</v>
      </c>
      <c r="N13" s="40">
        <f t="shared" si="1"/>
        <v>2.5185460345901305</v>
      </c>
      <c r="O13" s="143">
        <f t="shared" si="1"/>
        <v>2.2441855014966992</v>
      </c>
      <c r="P13" s="52">
        <f t="shared" si="7"/>
        <v>-0.10893608031194113</v>
      </c>
      <c r="Q13" s="2"/>
    </row>
    <row r="14" spans="1:17" ht="20.100000000000001" customHeight="1">
      <c r="A14" s="8" t="s">
        <v>174</v>
      </c>
      <c r="B14" s="19">
        <v>10610.810000000001</v>
      </c>
      <c r="C14" s="140">
        <v>8714.31</v>
      </c>
      <c r="D14" s="214">
        <f t="shared" si="2"/>
        <v>3.7056363804947548E-2</v>
      </c>
      <c r="E14" s="215">
        <f t="shared" si="3"/>
        <v>3.6193110329571537E-2</v>
      </c>
      <c r="F14" s="52">
        <f t="shared" si="4"/>
        <v>-0.17873282058579898</v>
      </c>
      <c r="H14" s="19">
        <v>4224.3350000000009</v>
      </c>
      <c r="I14" s="140">
        <v>3437.07</v>
      </c>
      <c r="J14" s="214">
        <f t="shared" si="0"/>
        <v>5.6442134217836878E-2</v>
      </c>
      <c r="K14" s="215">
        <f t="shared" si="5"/>
        <v>5.2351011363014836E-2</v>
      </c>
      <c r="L14" s="52">
        <f t="shared" si="6"/>
        <v>-0.18636424431301035</v>
      </c>
      <c r="N14" s="40">
        <f t="shared" si="1"/>
        <v>3.9811616643781207</v>
      </c>
      <c r="O14" s="143">
        <f t="shared" si="1"/>
        <v>3.9441676965818298</v>
      </c>
      <c r="P14" s="52">
        <f t="shared" si="7"/>
        <v>-9.2922546017908565E-3</v>
      </c>
      <c r="Q14" s="2"/>
    </row>
    <row r="15" spans="1:17" ht="20.100000000000001" customHeight="1">
      <c r="A15" s="8" t="s">
        <v>176</v>
      </c>
      <c r="B15" s="19">
        <v>15337.43</v>
      </c>
      <c r="C15" s="140">
        <v>15116.55</v>
      </c>
      <c r="D15" s="214">
        <f t="shared" si="2"/>
        <v>5.3563242194791597E-2</v>
      </c>
      <c r="E15" s="215">
        <f t="shared" si="3"/>
        <v>6.2783509188046399E-2</v>
      </c>
      <c r="F15" s="52">
        <f t="shared" si="4"/>
        <v>-1.4401369721002867E-2</v>
      </c>
      <c r="H15" s="19">
        <v>3537.9360000000006</v>
      </c>
      <c r="I15" s="140">
        <v>3414.7669999999998</v>
      </c>
      <c r="J15" s="214">
        <f t="shared" si="0"/>
        <v>4.727102811829955E-2</v>
      </c>
      <c r="K15" s="215">
        <f t="shared" si="5"/>
        <v>5.2011307892783118E-2</v>
      </c>
      <c r="L15" s="52">
        <f t="shared" si="6"/>
        <v>-3.4813801041059182E-2</v>
      </c>
      <c r="N15" s="40">
        <f t="shared" si="1"/>
        <v>2.3067332662642963</v>
      </c>
      <c r="O15" s="143">
        <f t="shared" si="1"/>
        <v>2.258959220192438</v>
      </c>
      <c r="P15" s="52">
        <f t="shared" si="7"/>
        <v>-2.0710693676875492E-2</v>
      </c>
      <c r="Q15" s="2"/>
    </row>
    <row r="16" spans="1:17" ht="20.100000000000001" customHeight="1">
      <c r="A16" s="8" t="s">
        <v>177</v>
      </c>
      <c r="B16" s="19">
        <v>8781.2100000000009</v>
      </c>
      <c r="C16" s="140">
        <v>13114.830000000002</v>
      </c>
      <c r="D16" s="214">
        <f t="shared" si="2"/>
        <v>3.0666811714434944E-2</v>
      </c>
      <c r="E16" s="215">
        <f t="shared" si="3"/>
        <v>5.4469773182681674E-2</v>
      </c>
      <c r="F16" s="52">
        <f t="shared" si="4"/>
        <v>0.49351057542183824</v>
      </c>
      <c r="H16" s="19">
        <v>1796.3750000000002</v>
      </c>
      <c r="I16" s="140">
        <v>2900.6</v>
      </c>
      <c r="J16" s="214">
        <f t="shared" si="0"/>
        <v>2.4001704139365535E-2</v>
      </c>
      <c r="K16" s="215">
        <f t="shared" si="5"/>
        <v>4.4179880991530814E-2</v>
      </c>
      <c r="L16" s="52">
        <f t="shared" si="6"/>
        <v>0.61469626330805072</v>
      </c>
      <c r="N16" s="40">
        <f t="shared" si="1"/>
        <v>2.0457032686839285</v>
      </c>
      <c r="O16" s="143">
        <f t="shared" si="1"/>
        <v>2.2116946998169245</v>
      </c>
      <c r="P16" s="52">
        <f t="shared" si="7"/>
        <v>8.1141499685721277E-2</v>
      </c>
      <c r="Q16" s="2"/>
    </row>
    <row r="17" spans="1:17" ht="20.100000000000001" customHeight="1">
      <c r="A17" s="8" t="s">
        <v>178</v>
      </c>
      <c r="B17" s="19">
        <v>7535.0099999999993</v>
      </c>
      <c r="C17" s="140">
        <v>8100.5099999999993</v>
      </c>
      <c r="D17" s="214">
        <f t="shared" si="2"/>
        <v>2.6314680201974944E-2</v>
      </c>
      <c r="E17" s="215">
        <f t="shared" si="3"/>
        <v>3.3643817141666699E-2</v>
      </c>
      <c r="F17" s="52">
        <f t="shared" si="4"/>
        <v>7.5049668149080095E-2</v>
      </c>
      <c r="H17" s="19">
        <v>2679.4209999999994</v>
      </c>
      <c r="I17" s="140">
        <v>2866.7160000000008</v>
      </c>
      <c r="J17" s="214">
        <f t="shared" si="0"/>
        <v>3.5800247780559694E-2</v>
      </c>
      <c r="K17" s="215">
        <f t="shared" si="5"/>
        <v>4.3663783946947976E-2</v>
      </c>
      <c r="L17" s="52">
        <f t="shared" si="6"/>
        <v>6.990129583966144E-2</v>
      </c>
      <c r="N17" s="40">
        <f t="shared" si="1"/>
        <v>3.555962102240076</v>
      </c>
      <c r="O17" s="143">
        <f t="shared" si="1"/>
        <v>3.5389327338649061</v>
      </c>
      <c r="P17" s="52">
        <f t="shared" si="7"/>
        <v>-4.788962279559235E-3</v>
      </c>
      <c r="Q17" s="2"/>
    </row>
    <row r="18" spans="1:17" ht="20.100000000000001" customHeight="1">
      <c r="A18" s="8" t="s">
        <v>179</v>
      </c>
      <c r="B18" s="19">
        <v>6970.2900000000009</v>
      </c>
      <c r="C18" s="140">
        <v>7219.01</v>
      </c>
      <c r="D18" s="214">
        <f t="shared" si="2"/>
        <v>2.4342496196424951E-2</v>
      </c>
      <c r="E18" s="215">
        <f t="shared" si="3"/>
        <v>2.9982686569594175E-2</v>
      </c>
      <c r="F18" s="52">
        <f t="shared" si="4"/>
        <v>3.5682876896083134E-2</v>
      </c>
      <c r="H18" s="19">
        <v>2357.7510000000002</v>
      </c>
      <c r="I18" s="140">
        <v>2354.0300000000002</v>
      </c>
      <c r="J18" s="214">
        <f t="shared" si="0"/>
        <v>3.1502354428386739E-2</v>
      </c>
      <c r="K18" s="215">
        <f t="shared" si="5"/>
        <v>3.5854914586807313E-2</v>
      </c>
      <c r="L18" s="52">
        <f t="shared" si="6"/>
        <v>-1.5781988852936561E-3</v>
      </c>
      <c r="N18" s="40">
        <f t="shared" si="1"/>
        <v>3.3825723176510585</v>
      </c>
      <c r="O18" s="143">
        <f t="shared" si="1"/>
        <v>3.260876491374856</v>
      </c>
      <c r="P18" s="52">
        <f t="shared" si="7"/>
        <v>-3.5977302138128726E-2</v>
      </c>
      <c r="Q18" s="2"/>
    </row>
    <row r="19" spans="1:17" ht="20.100000000000001" customHeight="1">
      <c r="A19" s="8" t="s">
        <v>180</v>
      </c>
      <c r="B19" s="19">
        <v>30700.54</v>
      </c>
      <c r="C19" s="140">
        <v>9435.119999999999</v>
      </c>
      <c r="D19" s="214">
        <f t="shared" si="2"/>
        <v>0.10721616721516494</v>
      </c>
      <c r="E19" s="215">
        <f t="shared" si="3"/>
        <v>3.9186847740411687E-2</v>
      </c>
      <c r="F19" s="52">
        <f t="shared" si="4"/>
        <v>-0.69267250673766656</v>
      </c>
      <c r="H19" s="19">
        <v>3012.7730000000001</v>
      </c>
      <c r="I19" s="140">
        <v>1941.2699999999998</v>
      </c>
      <c r="J19" s="214">
        <f t="shared" si="0"/>
        <v>4.0254226531246939E-2</v>
      </c>
      <c r="K19" s="215">
        <f t="shared" si="5"/>
        <v>2.9568047153150732E-2</v>
      </c>
      <c r="L19" s="52">
        <f t="shared" si="6"/>
        <v>-0.355653412985313</v>
      </c>
      <c r="N19" s="40">
        <f t="shared" si="1"/>
        <v>0.98134202199700715</v>
      </c>
      <c r="O19" s="143">
        <f t="shared" si="1"/>
        <v>2.0574937043725994</v>
      </c>
      <c r="P19" s="52">
        <f t="shared" si="7"/>
        <v>1.096612249606564</v>
      </c>
      <c r="Q19" s="2"/>
    </row>
    <row r="20" spans="1:17" ht="20.100000000000001" customHeight="1">
      <c r="A20" s="8" t="s">
        <v>182</v>
      </c>
      <c r="B20" s="19">
        <v>2472.5999999999995</v>
      </c>
      <c r="C20" s="140">
        <v>4605.8099999999995</v>
      </c>
      <c r="D20" s="214">
        <f t="shared" si="2"/>
        <v>8.6351150519247133E-3</v>
      </c>
      <c r="E20" s="215">
        <f t="shared" si="3"/>
        <v>1.9129293023434312E-2</v>
      </c>
      <c r="F20" s="52">
        <f t="shared" si="4"/>
        <v>0.86273962630429524</v>
      </c>
      <c r="H20" s="19">
        <v>1195.135</v>
      </c>
      <c r="I20" s="140">
        <v>1619.076</v>
      </c>
      <c r="J20" s="214">
        <f t="shared" si="0"/>
        <v>1.5968423450894512E-2</v>
      </c>
      <c r="K20" s="215">
        <f t="shared" si="5"/>
        <v>2.4660616767649364E-2</v>
      </c>
      <c r="L20" s="52">
        <f t="shared" si="6"/>
        <v>0.35472226986909433</v>
      </c>
      <c r="N20" s="40">
        <f t="shared" si="1"/>
        <v>4.8335153279948244</v>
      </c>
      <c r="O20" s="143">
        <f t="shared" si="1"/>
        <v>3.5152904700801817</v>
      </c>
      <c r="P20" s="52">
        <f t="shared" si="7"/>
        <v>-0.27272590825971499</v>
      </c>
      <c r="Q20" s="2"/>
    </row>
    <row r="21" spans="1:17" ht="20.100000000000001" customHeight="1">
      <c r="A21" s="8" t="s">
        <v>181</v>
      </c>
      <c r="B21" s="19">
        <v>7726.5300000000025</v>
      </c>
      <c r="C21" s="140">
        <v>5842.3200000000006</v>
      </c>
      <c r="D21" s="214">
        <f t="shared" si="2"/>
        <v>2.6983529686220132E-2</v>
      </c>
      <c r="E21" s="215">
        <f t="shared" si="3"/>
        <v>2.4264885268100677E-2</v>
      </c>
      <c r="F21" s="52">
        <f t="shared" si="4"/>
        <v>-0.24386238065470545</v>
      </c>
      <c r="H21" s="19">
        <v>1990.8049999999998</v>
      </c>
      <c r="I21" s="140">
        <v>1504.9820000000002</v>
      </c>
      <c r="J21" s="214">
        <f t="shared" si="0"/>
        <v>2.659951992716977E-2</v>
      </c>
      <c r="K21" s="215">
        <f t="shared" si="5"/>
        <v>2.2922817918498255E-2</v>
      </c>
      <c r="L21" s="52">
        <f t="shared" si="6"/>
        <v>-0.24403344375767574</v>
      </c>
      <c r="N21" s="40">
        <f t="shared" si="1"/>
        <v>2.576583537500015</v>
      </c>
      <c r="O21" s="143">
        <f t="shared" si="1"/>
        <v>2.576000629886757</v>
      </c>
      <c r="P21" s="52">
        <f t="shared" si="7"/>
        <v>-2.2623276318203302E-4</v>
      </c>
      <c r="Q21" s="2"/>
    </row>
    <row r="22" spans="1:17" ht="20.100000000000001" customHeight="1">
      <c r="A22" s="8" t="s">
        <v>184</v>
      </c>
      <c r="B22" s="19">
        <v>3052.7000000000003</v>
      </c>
      <c r="C22" s="140">
        <v>4392.28</v>
      </c>
      <c r="D22" s="214">
        <f t="shared" si="2"/>
        <v>1.0661010967811446E-2</v>
      </c>
      <c r="E22" s="215">
        <f t="shared" si="3"/>
        <v>1.8242439692685991E-2</v>
      </c>
      <c r="F22" s="52">
        <f t="shared" si="4"/>
        <v>0.43881809545648093</v>
      </c>
      <c r="H22" s="19">
        <v>1065.9470000000003</v>
      </c>
      <c r="I22" s="140">
        <v>1388.799</v>
      </c>
      <c r="J22" s="214">
        <f t="shared" si="0"/>
        <v>1.4242318292252053E-2</v>
      </c>
      <c r="K22" s="215">
        <f t="shared" si="5"/>
        <v>2.1153200903660279E-2</v>
      </c>
      <c r="L22" s="52">
        <f t="shared" si="6"/>
        <v>0.302878098066789</v>
      </c>
      <c r="N22" s="40">
        <f t="shared" si="1"/>
        <v>3.4918170799620016</v>
      </c>
      <c r="O22" s="143">
        <f t="shared" si="1"/>
        <v>3.1619090768348102</v>
      </c>
      <c r="P22" s="52">
        <f t="shared" si="7"/>
        <v>-9.4480322299924591E-2</v>
      </c>
      <c r="Q22" s="2"/>
    </row>
    <row r="23" spans="1:17" ht="20.100000000000001" customHeight="1">
      <c r="A23" s="8" t="s">
        <v>183</v>
      </c>
      <c r="B23" s="19">
        <v>338.06999999999994</v>
      </c>
      <c r="C23" s="140">
        <v>357.49</v>
      </c>
      <c r="D23" s="214">
        <f t="shared" si="2"/>
        <v>1.1806492540662413E-3</v>
      </c>
      <c r="E23" s="215">
        <f t="shared" si="3"/>
        <v>1.4847618470904213E-3</v>
      </c>
      <c r="F23" s="52">
        <f t="shared" si="4"/>
        <v>5.7443724672405348E-2</v>
      </c>
      <c r="H23" s="19">
        <v>928.30000000000007</v>
      </c>
      <c r="I23" s="140">
        <v>943.07600000000002</v>
      </c>
      <c r="J23" s="214">
        <f t="shared" si="0"/>
        <v>1.2403190844101608E-2</v>
      </c>
      <c r="K23" s="215">
        <f t="shared" si="5"/>
        <v>1.4364264443897441E-2</v>
      </c>
      <c r="L23" s="52">
        <f t="shared" si="6"/>
        <v>1.5917268124528657E-2</v>
      </c>
      <c r="N23" s="40">
        <f t="shared" si="1"/>
        <v>27.458810305558025</v>
      </c>
      <c r="O23" s="143">
        <f t="shared" si="1"/>
        <v>26.380486167445241</v>
      </c>
      <c r="P23" s="52">
        <f t="shared" si="7"/>
        <v>-3.927060663274682E-2</v>
      </c>
      <c r="Q23" s="2"/>
    </row>
    <row r="24" spans="1:17" ht="20.100000000000001" customHeight="1">
      <c r="A24" s="8" t="s">
        <v>185</v>
      </c>
      <c r="B24" s="19">
        <v>4965.38</v>
      </c>
      <c r="C24" s="140">
        <v>3810.1099999999997</v>
      </c>
      <c r="D24" s="214">
        <f t="shared" si="2"/>
        <v>1.7340705159154715E-2</v>
      </c>
      <c r="E24" s="215">
        <f t="shared" si="3"/>
        <v>1.5824515262574293E-2</v>
      </c>
      <c r="F24" s="52">
        <f t="shared" si="4"/>
        <v>-0.23266497226798361</v>
      </c>
      <c r="H24" s="19">
        <v>1084.2839999999999</v>
      </c>
      <c r="I24" s="140">
        <v>821.87499999999989</v>
      </c>
      <c r="J24" s="214">
        <f t="shared" si="0"/>
        <v>1.4487322397076232E-2</v>
      </c>
      <c r="K24" s="215">
        <f t="shared" si="5"/>
        <v>1.2518216813733154E-2</v>
      </c>
      <c r="L24" s="52">
        <f t="shared" si="6"/>
        <v>-0.24201131806796009</v>
      </c>
      <c r="N24" s="40">
        <f t="shared" si="1"/>
        <v>2.1836878547059841</v>
      </c>
      <c r="O24" s="143">
        <f t="shared" si="1"/>
        <v>2.1570899527835152</v>
      </c>
      <c r="P24" s="52">
        <f t="shared" si="7"/>
        <v>-1.2180267369783997E-2</v>
      </c>
      <c r="Q24" s="2"/>
    </row>
    <row r="25" spans="1:17" ht="20.100000000000001" customHeight="1">
      <c r="A25" s="8" t="s">
        <v>187</v>
      </c>
      <c r="B25" s="19">
        <v>1150.8100000000002</v>
      </c>
      <c r="C25" s="140">
        <v>1796.1899999999998</v>
      </c>
      <c r="D25" s="214">
        <f t="shared" si="2"/>
        <v>4.0189989294287321E-3</v>
      </c>
      <c r="E25" s="215">
        <f t="shared" si="3"/>
        <v>7.4601090439602325E-3</v>
      </c>
      <c r="F25" s="52">
        <f t="shared" si="4"/>
        <v>0.5608049982186456</v>
      </c>
      <c r="H25" s="19">
        <v>496.82300000000004</v>
      </c>
      <c r="I25" s="140">
        <v>694.95999999999981</v>
      </c>
      <c r="J25" s="214">
        <f t="shared" si="0"/>
        <v>6.6381455184090195E-3</v>
      </c>
      <c r="K25" s="215">
        <f t="shared" si="5"/>
        <v>1.0585137590110408E-2</v>
      </c>
      <c r="L25" s="52">
        <f t="shared" si="6"/>
        <v>0.39880802619846456</v>
      </c>
      <c r="N25" s="40">
        <f t="shared" si="1"/>
        <v>4.317159218289726</v>
      </c>
      <c r="O25" s="143">
        <f t="shared" si="1"/>
        <v>3.8690784382498506</v>
      </c>
      <c r="P25" s="52">
        <f t="shared" si="7"/>
        <v>-0.10379065431304288</v>
      </c>
      <c r="Q25" s="2"/>
    </row>
    <row r="26" spans="1:17" ht="20.100000000000001" customHeight="1">
      <c r="A26" s="8" t="s">
        <v>188</v>
      </c>
      <c r="B26" s="19">
        <v>1984.65</v>
      </c>
      <c r="C26" s="140">
        <v>1977.63</v>
      </c>
      <c r="D26" s="214">
        <f t="shared" si="2"/>
        <v>6.931036596215477E-3</v>
      </c>
      <c r="E26" s="215">
        <f t="shared" si="3"/>
        <v>8.213683100678144E-3</v>
      </c>
      <c r="F26" s="52">
        <f t="shared" si="4"/>
        <v>-3.5371476078905509E-3</v>
      </c>
      <c r="H26" s="19">
        <v>837.70799999999986</v>
      </c>
      <c r="I26" s="140">
        <v>665.18899999999985</v>
      </c>
      <c r="J26" s="214">
        <f t="shared" si="0"/>
        <v>1.1192774098492586E-2</v>
      </c>
      <c r="K26" s="215">
        <f t="shared" si="5"/>
        <v>1.013168684302399E-2</v>
      </c>
      <c r="L26" s="52">
        <f t="shared" si="6"/>
        <v>-0.20594168851198752</v>
      </c>
      <c r="N26" s="40">
        <f t="shared" si="1"/>
        <v>4.2209356813543941</v>
      </c>
      <c r="O26" s="143">
        <f t="shared" si="1"/>
        <v>3.363566491204117</v>
      </c>
      <c r="P26" s="52">
        <f t="shared" si="7"/>
        <v>-0.20312301699777821</v>
      </c>
      <c r="Q26" s="2"/>
    </row>
    <row r="27" spans="1:17" ht="20.100000000000001" customHeight="1">
      <c r="A27" s="8" t="s">
        <v>186</v>
      </c>
      <c r="B27" s="19">
        <v>3555.3999999999992</v>
      </c>
      <c r="C27" s="140">
        <v>2111.4500000000003</v>
      </c>
      <c r="D27" s="214">
        <f t="shared" si="2"/>
        <v>1.2416601171080292E-2</v>
      </c>
      <c r="E27" s="215">
        <f t="shared" si="3"/>
        <v>8.7694771938769487E-3</v>
      </c>
      <c r="F27" s="52">
        <f t="shared" si="4"/>
        <v>-0.40612870563087111</v>
      </c>
      <c r="H27" s="19">
        <v>1017.2569999999998</v>
      </c>
      <c r="I27" s="140">
        <v>483.43</v>
      </c>
      <c r="J27" s="214">
        <f t="shared" si="0"/>
        <v>1.359176204728888E-2</v>
      </c>
      <c r="K27" s="215">
        <f t="shared" si="5"/>
        <v>7.3632627276204038E-3</v>
      </c>
      <c r="L27" s="52">
        <f t="shared" si="6"/>
        <v>-0.52477102639745887</v>
      </c>
      <c r="N27" s="40">
        <f t="shared" si="1"/>
        <v>2.8611604882713619</v>
      </c>
      <c r="O27" s="143">
        <f t="shared" si="1"/>
        <v>2.2895640436666742</v>
      </c>
      <c r="P27" s="52">
        <f t="shared" si="7"/>
        <v>-0.19977783383623871</v>
      </c>
      <c r="Q27" s="2"/>
    </row>
    <row r="28" spans="1:17" ht="20.100000000000001" customHeight="1">
      <c r="A28" s="8" t="s">
        <v>192</v>
      </c>
      <c r="B28" s="19">
        <v>692.63</v>
      </c>
      <c r="C28" s="140">
        <v>1081.05</v>
      </c>
      <c r="D28" s="214">
        <f t="shared" si="2"/>
        <v>2.4188868957431917E-3</v>
      </c>
      <c r="E28" s="215">
        <f t="shared" si="3"/>
        <v>4.489920822392514E-3</v>
      </c>
      <c r="F28" s="52">
        <f t="shared" si="4"/>
        <v>0.560790032196122</v>
      </c>
      <c r="H28" s="19">
        <v>531.22899999999993</v>
      </c>
      <c r="I28" s="140">
        <v>475.69500000000005</v>
      </c>
      <c r="J28" s="214">
        <f t="shared" si="0"/>
        <v>7.0978505536154817E-3</v>
      </c>
      <c r="K28" s="215">
        <f t="shared" si="5"/>
        <v>7.2454486962236272E-3</v>
      </c>
      <c r="L28" s="52">
        <f t="shared" si="6"/>
        <v>-0.10453872058942544</v>
      </c>
      <c r="N28" s="40">
        <f t="shared" si="1"/>
        <v>7.6697370890663121</v>
      </c>
      <c r="O28" s="143">
        <f t="shared" si="1"/>
        <v>4.4003052587761902</v>
      </c>
      <c r="P28" s="52">
        <f t="shared" si="7"/>
        <v>-0.42627691044989019</v>
      </c>
      <c r="Q28" s="2"/>
    </row>
    <row r="29" spans="1:17" ht="20.100000000000001" customHeight="1">
      <c r="A29" s="8" t="s">
        <v>203</v>
      </c>
      <c r="B29" s="19">
        <v>2035.6100000000001</v>
      </c>
      <c r="C29" s="140">
        <v>1830.0400000000002</v>
      </c>
      <c r="D29" s="214">
        <f t="shared" si="2"/>
        <v>7.1090053186315914E-3</v>
      </c>
      <c r="E29" s="215">
        <f t="shared" si="3"/>
        <v>7.6006981192462859E-3</v>
      </c>
      <c r="F29" s="52">
        <f t="shared" si="4"/>
        <v>-0.10098692775138653</v>
      </c>
      <c r="H29" s="19">
        <v>460.16500000000008</v>
      </c>
      <c r="I29" s="140">
        <v>444.52799999999991</v>
      </c>
      <c r="J29" s="214">
        <f t="shared" si="0"/>
        <v>6.1483510877690583E-3</v>
      </c>
      <c r="K29" s="215">
        <f t="shared" si="5"/>
        <v>6.7707350677112341E-3</v>
      </c>
      <c r="L29" s="52">
        <f t="shared" si="6"/>
        <v>-3.3981289320135534E-2</v>
      </c>
      <c r="N29" s="40">
        <f t="shared" si="1"/>
        <v>2.2605754540408038</v>
      </c>
      <c r="O29" s="143">
        <f t="shared" si="1"/>
        <v>2.4290616598544288</v>
      </c>
      <c r="P29" s="52">
        <f t="shared" si="7"/>
        <v>7.4532440628094929E-2</v>
      </c>
      <c r="Q29" s="2"/>
    </row>
    <row r="30" spans="1:17" ht="20.100000000000001" customHeight="1">
      <c r="A30" s="8" t="s">
        <v>189</v>
      </c>
      <c r="B30" s="19">
        <v>3054.62</v>
      </c>
      <c r="C30" s="140">
        <v>3703.77</v>
      </c>
      <c r="D30" s="214">
        <f t="shared" si="2"/>
        <v>1.0667716225798866E-2</v>
      </c>
      <c r="E30" s="215">
        <f t="shared" si="3"/>
        <v>1.5382853748071525E-2</v>
      </c>
      <c r="F30" s="52">
        <f t="shared" si="4"/>
        <v>0.2125141588806464</v>
      </c>
      <c r="H30" s="19">
        <v>309.69700000000006</v>
      </c>
      <c r="I30" s="140">
        <v>439.84699999999992</v>
      </c>
      <c r="J30" s="214">
        <f t="shared" si="0"/>
        <v>4.1379198479432689E-3</v>
      </c>
      <c r="K30" s="215">
        <f t="shared" si="5"/>
        <v>6.6994373972563788E-3</v>
      </c>
      <c r="L30" s="52">
        <f t="shared" si="6"/>
        <v>0.42024946964290849</v>
      </c>
      <c r="N30" s="40">
        <f t="shared" si="1"/>
        <v>1.0138642449797359</v>
      </c>
      <c r="O30" s="143">
        <f t="shared" si="1"/>
        <v>1.1875656425749976</v>
      </c>
      <c r="P30" s="52">
        <f t="shared" si="7"/>
        <v>0.17132609070234395</v>
      </c>
      <c r="Q30" s="2"/>
    </row>
    <row r="31" spans="1:17" ht="20.100000000000001" customHeight="1">
      <c r="A31" s="8" t="s">
        <v>205</v>
      </c>
      <c r="B31" s="19">
        <v>1436.23</v>
      </c>
      <c r="C31" s="140">
        <v>1188.3900000000001</v>
      </c>
      <c r="D31" s="214">
        <f t="shared" si="2"/>
        <v>5.015777437121182E-3</v>
      </c>
      <c r="E31" s="215">
        <f t="shared" si="3"/>
        <v>4.9357356330632625E-3</v>
      </c>
      <c r="F31" s="52">
        <f t="shared" si="4"/>
        <v>-0.17256289034486114</v>
      </c>
      <c r="H31" s="19">
        <v>404.61699999999996</v>
      </c>
      <c r="I31" s="140">
        <v>397.06700000000001</v>
      </c>
      <c r="J31" s="214">
        <f t="shared" si="0"/>
        <v>5.4061638153267907E-3</v>
      </c>
      <c r="K31" s="215">
        <f t="shared" si="5"/>
        <v>6.0478427930994163E-3</v>
      </c>
      <c r="L31" s="52">
        <f t="shared" si="6"/>
        <v>-1.8659621320903361E-2</v>
      </c>
      <c r="N31" s="40">
        <f t="shared" ref="N31" si="8">(H31/B31)*10</f>
        <v>2.8172159055304506</v>
      </c>
      <c r="O31" s="143">
        <f t="shared" ref="O31" si="9">(I31/C31)*10</f>
        <v>3.3412179503361688</v>
      </c>
      <c r="P31" s="52">
        <f t="shared" ref="P31" si="10">(O31-N31)/N31</f>
        <v>0.18599995966835717</v>
      </c>
      <c r="Q31" s="2"/>
    </row>
    <row r="32" spans="1:17" ht="20.100000000000001" customHeight="1" thickBot="1">
      <c r="A32" s="8" t="s">
        <v>17</v>
      </c>
      <c r="B32" s="19">
        <f>B33-SUM(B7:B31)</f>
        <v>29073.249999999942</v>
      </c>
      <c r="C32" s="140">
        <f>C33-SUM(C7:C31)</f>
        <v>19884.979999999952</v>
      </c>
      <c r="D32" s="214">
        <f t="shared" si="2"/>
        <v>0.10153314676185786</v>
      </c>
      <c r="E32" s="215">
        <f t="shared" si="3"/>
        <v>8.2588211234317074E-2</v>
      </c>
      <c r="F32" s="52">
        <f t="shared" si="4"/>
        <v>-0.3160386265725369</v>
      </c>
      <c r="H32" s="19">
        <f>H33-SUM(H7:H31)</f>
        <v>6514.7759999999835</v>
      </c>
      <c r="I32" s="140">
        <f>I33-SUM(I7:I31)</f>
        <v>4916.8409999999931</v>
      </c>
      <c r="J32" s="214">
        <f t="shared" si="0"/>
        <v>8.7045147080224802E-2</v>
      </c>
      <c r="K32" s="215">
        <f t="shared" si="5"/>
        <v>7.4889833218740626E-2</v>
      </c>
      <c r="L32" s="52">
        <f t="shared" si="6"/>
        <v>-0.24527857903326139</v>
      </c>
      <c r="N32" s="40">
        <f t="shared" si="1"/>
        <v>2.2408144944235668</v>
      </c>
      <c r="O32" s="143">
        <f t="shared" si="1"/>
        <v>2.4726406564150456</v>
      </c>
      <c r="P32" s="52">
        <f t="shared" si="7"/>
        <v>0.10345620423662708</v>
      </c>
      <c r="Q32" s="2"/>
    </row>
    <row r="33" spans="1:17" ht="26.25" customHeight="1" thickBot="1">
      <c r="A33" s="35" t="s">
        <v>18</v>
      </c>
      <c r="B33" s="36">
        <v>286342.44999999995</v>
      </c>
      <c r="C33" s="148">
        <v>240772.61999999994</v>
      </c>
      <c r="D33" s="251">
        <f>SUM(D7:D32)</f>
        <v>1</v>
      </c>
      <c r="E33" s="252">
        <f>SUM(E7:E32)</f>
        <v>1.0000000000000002</v>
      </c>
      <c r="F33" s="57">
        <f t="shared" si="4"/>
        <v>-0.1591445138504613</v>
      </c>
      <c r="G33" s="56"/>
      <c r="H33" s="36">
        <v>74843.643999999986</v>
      </c>
      <c r="I33" s="148">
        <v>65654.318999999989</v>
      </c>
      <c r="J33" s="251">
        <f>SUM(J7:J32)</f>
        <v>0.99999999999999989</v>
      </c>
      <c r="K33" s="252">
        <f>SUM(K7:K32)</f>
        <v>1</v>
      </c>
      <c r="L33" s="57">
        <f t="shared" si="6"/>
        <v>-0.1227802991527243</v>
      </c>
      <c r="M33" s="56"/>
      <c r="N33" s="37">
        <f t="shared" si="1"/>
        <v>2.6137809465554267</v>
      </c>
      <c r="O33" s="150">
        <f t="shared" si="1"/>
        <v>2.7268183151389893</v>
      </c>
      <c r="P33" s="57">
        <f t="shared" si="7"/>
        <v>4.3246687803937436E-2</v>
      </c>
      <c r="Q33" s="2"/>
    </row>
    <row r="35" spans="1:17" ht="15.75" thickBot="1"/>
    <row r="36" spans="1:17">
      <c r="A36" s="468" t="s">
        <v>2</v>
      </c>
      <c r="B36" s="456" t="s">
        <v>1</v>
      </c>
      <c r="C36" s="454"/>
      <c r="D36" s="456" t="s">
        <v>102</v>
      </c>
      <c r="E36" s="454"/>
      <c r="F36" s="130" t="s">
        <v>0</v>
      </c>
      <c r="H36" s="466" t="s">
        <v>19</v>
      </c>
      <c r="I36" s="467"/>
      <c r="J36" s="456" t="s">
        <v>102</v>
      </c>
      <c r="K36" s="457"/>
      <c r="L36" s="130" t="s">
        <v>0</v>
      </c>
      <c r="N36" s="464" t="s">
        <v>22</v>
      </c>
      <c r="O36" s="454"/>
      <c r="P36" s="130" t="s">
        <v>0</v>
      </c>
    </row>
    <row r="37" spans="1:17">
      <c r="A37" s="469"/>
      <c r="B37" s="459" t="str">
        <f>B5</f>
        <v>fev</v>
      </c>
      <c r="C37" s="461"/>
      <c r="D37" s="459" t="str">
        <f>B37</f>
        <v>fev</v>
      </c>
      <c r="E37" s="461"/>
      <c r="F37" s="131" t="str">
        <f>F5</f>
        <v>2026 /2025</v>
      </c>
      <c r="H37" s="462" t="str">
        <f>B37</f>
        <v>fev</v>
      </c>
      <c r="I37" s="461"/>
      <c r="J37" s="459" t="str">
        <f>B37</f>
        <v>fev</v>
      </c>
      <c r="K37" s="460"/>
      <c r="L37" s="131" t="str">
        <f>F37</f>
        <v>2026 /2025</v>
      </c>
      <c r="N37" s="462" t="str">
        <f>B37</f>
        <v>fev</v>
      </c>
      <c r="O37" s="460"/>
      <c r="P37" s="131" t="str">
        <f>F37</f>
        <v>2026 /2025</v>
      </c>
    </row>
    <row r="38" spans="1:17" ht="19.5" customHeight="1" thickBot="1">
      <c r="A38" s="470"/>
      <c r="B38" s="99">
        <f>B6</f>
        <v>2025</v>
      </c>
      <c r="C38" s="134">
        <f>C6</f>
        <v>2026</v>
      </c>
      <c r="D38" s="99">
        <f>B38</f>
        <v>2025</v>
      </c>
      <c r="E38" s="134">
        <f>C38</f>
        <v>2026</v>
      </c>
      <c r="F38" s="132" t="str">
        <f>F6</f>
        <v>HL</v>
      </c>
      <c r="H38" s="25">
        <f>B38</f>
        <v>2025</v>
      </c>
      <c r="I38" s="134">
        <f>C38</f>
        <v>2026</v>
      </c>
      <c r="J38" s="99">
        <f>B38</f>
        <v>2025</v>
      </c>
      <c r="K38" s="134">
        <f>C38</f>
        <v>2026</v>
      </c>
      <c r="L38" s="265">
        <f>L6</f>
        <v>1000</v>
      </c>
      <c r="N38" s="25">
        <f>B38</f>
        <v>2025</v>
      </c>
      <c r="O38" s="134">
        <f>C38</f>
        <v>2026</v>
      </c>
      <c r="P38" s="132"/>
    </row>
    <row r="39" spans="1:17" ht="20.100000000000001" customHeight="1">
      <c r="A39" s="38" t="s">
        <v>168</v>
      </c>
      <c r="B39" s="19">
        <v>28195.120000000003</v>
      </c>
      <c r="C39" s="147">
        <v>22767.120000000003</v>
      </c>
      <c r="D39" s="247">
        <f>B39/$B$62</f>
        <v>0.21574586920537911</v>
      </c>
      <c r="E39" s="246">
        <f>C39/$C$62</f>
        <v>0.21295323527827167</v>
      </c>
      <c r="F39" s="52">
        <f>(C39-B39)/B39</f>
        <v>-0.19251558425713383</v>
      </c>
      <c r="H39" s="39">
        <v>8410.3559999999998</v>
      </c>
      <c r="I39" s="147">
        <v>7233.0199999999995</v>
      </c>
      <c r="J39" s="250">
        <f>H39/$H$62</f>
        <v>0.26219810226490287</v>
      </c>
      <c r="K39" s="246">
        <f>I39/$I$62</f>
        <v>0.24261157879593415</v>
      </c>
      <c r="L39" s="52">
        <f>(I39-H39)/H39</f>
        <v>-0.13998646430662393</v>
      </c>
      <c r="N39" s="40">
        <f t="shared" ref="N39:O62" si="11">(H39/B39)*10</f>
        <v>2.9829119365336974</v>
      </c>
      <c r="O39" s="149">
        <f t="shared" si="11"/>
        <v>3.1769587018472247</v>
      </c>
      <c r="P39" s="52">
        <f>(O39-N39)/N39</f>
        <v>6.5052797213658295E-2</v>
      </c>
    </row>
    <row r="40" spans="1:17" ht="20.100000000000001" customHeight="1">
      <c r="A40" s="38" t="s">
        <v>175</v>
      </c>
      <c r="B40" s="19">
        <v>8574.68</v>
      </c>
      <c r="C40" s="140">
        <v>12127.08</v>
      </c>
      <c r="D40" s="247">
        <f t="shared" ref="D40:D61" si="12">B40/$B$62</f>
        <v>6.5612481513041263E-2</v>
      </c>
      <c r="E40" s="215">
        <f t="shared" ref="E40:E61" si="13">C40/$C$62</f>
        <v>0.11343116390999049</v>
      </c>
      <c r="F40" s="52">
        <f t="shared" ref="F40:F62" si="14">(C40-B40)/B40</f>
        <v>0.41428951284479415</v>
      </c>
      <c r="H40" s="19">
        <v>3202.8599999999992</v>
      </c>
      <c r="I40" s="140">
        <v>4012.2319999999991</v>
      </c>
      <c r="J40" s="247">
        <f t="shared" ref="J40:J62" si="15">H40/$H$62</f>
        <v>9.9851161332548413E-2</v>
      </c>
      <c r="K40" s="215">
        <f t="shared" ref="K40:K62" si="16">I40/$I$62</f>
        <v>0.13457918545995562</v>
      </c>
      <c r="L40" s="52">
        <f t="shared" ref="L40:L62" si="17">(I40-H40)/H40</f>
        <v>0.25270289678599756</v>
      </c>
      <c r="N40" s="40">
        <f t="shared" si="11"/>
        <v>3.7352530939930113</v>
      </c>
      <c r="O40" s="143">
        <f t="shared" si="11"/>
        <v>3.3084897601071313</v>
      </c>
      <c r="P40" s="52">
        <f t="shared" ref="P40:P62" si="18">(O40-N40)/N40</f>
        <v>-0.11425285600383965</v>
      </c>
    </row>
    <row r="41" spans="1:17" ht="20.100000000000001" customHeight="1">
      <c r="A41" s="38" t="s">
        <v>173</v>
      </c>
      <c r="B41" s="19">
        <v>14644.64</v>
      </c>
      <c r="C41" s="140">
        <v>17281.369999999995</v>
      </c>
      <c r="D41" s="247">
        <f t="shared" si="12"/>
        <v>0.11205912888470994</v>
      </c>
      <c r="E41" s="215">
        <f t="shared" si="13"/>
        <v>0.16164203691731163</v>
      </c>
      <c r="F41" s="52">
        <f t="shared" si="14"/>
        <v>0.18004744397950348</v>
      </c>
      <c r="H41" s="19">
        <v>3688.3200000000006</v>
      </c>
      <c r="I41" s="140">
        <v>3878.2600000000007</v>
      </c>
      <c r="J41" s="247">
        <f t="shared" si="15"/>
        <v>0.1149856801003057</v>
      </c>
      <c r="K41" s="215">
        <f t="shared" si="16"/>
        <v>0.13008546659363859</v>
      </c>
      <c r="L41" s="52">
        <f t="shared" si="17"/>
        <v>5.1497700850251613E-2</v>
      </c>
      <c r="N41" s="40">
        <f t="shared" si="11"/>
        <v>2.5185460345901305</v>
      </c>
      <c r="O41" s="143">
        <f t="shared" si="11"/>
        <v>2.2441855014966992</v>
      </c>
      <c r="P41" s="52">
        <f t="shared" si="18"/>
        <v>-0.10893608031194113</v>
      </c>
    </row>
    <row r="42" spans="1:17" ht="20.100000000000001" customHeight="1">
      <c r="A42" s="38" t="s">
        <v>176</v>
      </c>
      <c r="B42" s="19">
        <v>15337.43</v>
      </c>
      <c r="C42" s="140">
        <v>15116.55</v>
      </c>
      <c r="D42" s="247">
        <f t="shared" si="12"/>
        <v>0.11736027960606862</v>
      </c>
      <c r="E42" s="215">
        <f t="shared" si="13"/>
        <v>0.14139330001975467</v>
      </c>
      <c r="F42" s="52">
        <f t="shared" si="14"/>
        <v>-1.4401369721002867E-2</v>
      </c>
      <c r="H42" s="19">
        <v>3537.9360000000006</v>
      </c>
      <c r="I42" s="140">
        <v>3414.7669999999998</v>
      </c>
      <c r="J42" s="247">
        <f t="shared" si="15"/>
        <v>0.11029736495514358</v>
      </c>
      <c r="K42" s="215">
        <f t="shared" si="16"/>
        <v>0.11453888045246047</v>
      </c>
      <c r="L42" s="52">
        <f t="shared" si="17"/>
        <v>-3.4813801041059182E-2</v>
      </c>
      <c r="N42" s="40">
        <f t="shared" si="11"/>
        <v>2.3067332662642963</v>
      </c>
      <c r="O42" s="143">
        <f t="shared" si="11"/>
        <v>2.258959220192438</v>
      </c>
      <c r="P42" s="52">
        <f t="shared" si="18"/>
        <v>-2.0710693676875492E-2</v>
      </c>
    </row>
    <row r="43" spans="1:17" ht="20.100000000000001" customHeight="1">
      <c r="A43" s="38" t="s">
        <v>178</v>
      </c>
      <c r="B43" s="19">
        <v>7535.0099999999993</v>
      </c>
      <c r="C43" s="140">
        <v>8100.5099999999993</v>
      </c>
      <c r="D43" s="247">
        <f t="shared" si="12"/>
        <v>5.7657044265859603E-2</v>
      </c>
      <c r="E43" s="215">
        <f t="shared" si="13"/>
        <v>7.5768468383528173E-2</v>
      </c>
      <c r="F43" s="52">
        <f t="shared" si="14"/>
        <v>7.5049668149080095E-2</v>
      </c>
      <c r="H43" s="19">
        <v>2679.4209999999994</v>
      </c>
      <c r="I43" s="140">
        <v>2866.7160000000008</v>
      </c>
      <c r="J43" s="247">
        <f t="shared" si="15"/>
        <v>8.3532623514239845E-2</v>
      </c>
      <c r="K43" s="215">
        <f t="shared" si="16"/>
        <v>9.6156030913721421E-2</v>
      </c>
      <c r="L43" s="52">
        <f t="shared" si="17"/>
        <v>6.990129583966144E-2</v>
      </c>
      <c r="N43" s="40">
        <f t="shared" si="11"/>
        <v>3.555962102240076</v>
      </c>
      <c r="O43" s="143">
        <f t="shared" si="11"/>
        <v>3.5389327338649061</v>
      </c>
      <c r="P43" s="52">
        <f t="shared" si="18"/>
        <v>-4.788962279559235E-3</v>
      </c>
    </row>
    <row r="44" spans="1:17" ht="20.100000000000001" customHeight="1">
      <c r="A44" s="38" t="s">
        <v>180</v>
      </c>
      <c r="B44" s="19">
        <v>30700.54</v>
      </c>
      <c r="C44" s="140">
        <v>9435.119999999999</v>
      </c>
      <c r="D44" s="247">
        <f t="shared" si="12"/>
        <v>0.23491705966757756</v>
      </c>
      <c r="E44" s="215">
        <f t="shared" si="13"/>
        <v>8.8251800369951325E-2</v>
      </c>
      <c r="F44" s="52">
        <f t="shared" si="14"/>
        <v>-0.69267250673766656</v>
      </c>
      <c r="H44" s="19">
        <v>3012.7730000000001</v>
      </c>
      <c r="I44" s="140">
        <v>1941.2699999999998</v>
      </c>
      <c r="J44" s="247">
        <f t="shared" si="15"/>
        <v>9.3925080359849006E-2</v>
      </c>
      <c r="K44" s="215">
        <f t="shared" si="16"/>
        <v>6.5114513656699832E-2</v>
      </c>
      <c r="L44" s="52">
        <f t="shared" si="17"/>
        <v>-0.355653412985313</v>
      </c>
      <c r="N44" s="40">
        <f t="shared" si="11"/>
        <v>0.98134202199700715</v>
      </c>
      <c r="O44" s="143">
        <f t="shared" si="11"/>
        <v>2.0574937043725994</v>
      </c>
      <c r="P44" s="52">
        <f t="shared" si="18"/>
        <v>1.096612249606564</v>
      </c>
    </row>
    <row r="45" spans="1:17" ht="20.100000000000001" customHeight="1">
      <c r="A45" s="38" t="s">
        <v>182</v>
      </c>
      <c r="B45" s="19">
        <v>2472.5999999999995</v>
      </c>
      <c r="C45" s="140">
        <v>4605.8099999999995</v>
      </c>
      <c r="D45" s="247">
        <f t="shared" si="12"/>
        <v>1.8920055534334318E-2</v>
      </c>
      <c r="E45" s="215">
        <f t="shared" si="13"/>
        <v>4.3080641757807583E-2</v>
      </c>
      <c r="F45" s="52">
        <f t="shared" si="14"/>
        <v>0.86273962630429524</v>
      </c>
      <c r="H45" s="19">
        <v>1195.135</v>
      </c>
      <c r="I45" s="140">
        <v>1619.076</v>
      </c>
      <c r="J45" s="247">
        <f t="shared" si="15"/>
        <v>3.7259080228038463E-2</v>
      </c>
      <c r="K45" s="215">
        <f t="shared" si="16"/>
        <v>5.430741025886917E-2</v>
      </c>
      <c r="L45" s="52">
        <f t="shared" si="17"/>
        <v>0.35472226986909433</v>
      </c>
      <c r="N45" s="40">
        <f t="shared" si="11"/>
        <v>4.8335153279948244</v>
      </c>
      <c r="O45" s="143">
        <f t="shared" si="11"/>
        <v>3.5152904700801817</v>
      </c>
      <c r="P45" s="52">
        <f t="shared" si="18"/>
        <v>-0.27272590825971499</v>
      </c>
    </row>
    <row r="46" spans="1:17" ht="20.100000000000001" customHeight="1">
      <c r="A46" s="38" t="s">
        <v>181</v>
      </c>
      <c r="B46" s="19">
        <v>7726.5300000000025</v>
      </c>
      <c r="C46" s="140">
        <v>5842.3200000000006</v>
      </c>
      <c r="D46" s="247">
        <f t="shared" si="12"/>
        <v>5.9122533643816318E-2</v>
      </c>
      <c r="E46" s="215">
        <f t="shared" si="13"/>
        <v>5.4646391178636212E-2</v>
      </c>
      <c r="F46" s="52">
        <f t="shared" si="14"/>
        <v>-0.24386238065470545</v>
      </c>
      <c r="H46" s="19">
        <v>1990.8049999999998</v>
      </c>
      <c r="I46" s="140">
        <v>1504.9820000000002</v>
      </c>
      <c r="J46" s="247">
        <f t="shared" si="15"/>
        <v>6.2064589534554772E-2</v>
      </c>
      <c r="K46" s="215">
        <f t="shared" si="16"/>
        <v>5.0480443726059462E-2</v>
      </c>
      <c r="L46" s="52">
        <f t="shared" si="17"/>
        <v>-0.24403344375767574</v>
      </c>
      <c r="N46" s="40">
        <f t="shared" si="11"/>
        <v>2.576583537500015</v>
      </c>
      <c r="O46" s="143">
        <f t="shared" si="11"/>
        <v>2.576000629886757</v>
      </c>
      <c r="P46" s="52">
        <f t="shared" si="18"/>
        <v>-2.2623276318203302E-4</v>
      </c>
    </row>
    <row r="47" spans="1:17" ht="20.100000000000001" customHeight="1">
      <c r="A47" s="38" t="s">
        <v>185</v>
      </c>
      <c r="B47" s="19">
        <v>4965.38</v>
      </c>
      <c r="C47" s="140">
        <v>3810.1099999999997</v>
      </c>
      <c r="D47" s="247">
        <f t="shared" si="12"/>
        <v>3.7994526146191442E-2</v>
      </c>
      <c r="E47" s="215">
        <f t="shared" si="13"/>
        <v>3.5638027614651985E-2</v>
      </c>
      <c r="F47" s="52">
        <f t="shared" si="14"/>
        <v>-0.23266497226798361</v>
      </c>
      <c r="H47" s="19">
        <v>1084.2839999999999</v>
      </c>
      <c r="I47" s="140">
        <v>821.87499999999989</v>
      </c>
      <c r="J47" s="247">
        <f t="shared" si="15"/>
        <v>3.3803231054214337E-2</v>
      </c>
      <c r="K47" s="215">
        <f t="shared" si="16"/>
        <v>2.7567515549923594E-2</v>
      </c>
      <c r="L47" s="52">
        <f t="shared" si="17"/>
        <v>-0.24201131806796009</v>
      </c>
      <c r="N47" s="40">
        <f t="shared" si="11"/>
        <v>2.1836878547059841</v>
      </c>
      <c r="O47" s="143">
        <f t="shared" si="11"/>
        <v>2.1570899527835152</v>
      </c>
      <c r="P47" s="52">
        <f t="shared" si="18"/>
        <v>-1.2180267369783997E-2</v>
      </c>
    </row>
    <row r="48" spans="1:17" ht="20.100000000000001" customHeight="1">
      <c r="A48" s="38" t="s">
        <v>187</v>
      </c>
      <c r="B48" s="19">
        <v>1150.8100000000002</v>
      </c>
      <c r="C48" s="140">
        <v>1796.1899999999998</v>
      </c>
      <c r="D48" s="247">
        <f t="shared" si="12"/>
        <v>8.8058679565911537E-3</v>
      </c>
      <c r="E48" s="215">
        <f t="shared" si="13"/>
        <v>1.6800740351633352E-2</v>
      </c>
      <c r="F48" s="52">
        <f t="shared" si="14"/>
        <v>0.5608049982186456</v>
      </c>
      <c r="H48" s="19">
        <v>496.82300000000004</v>
      </c>
      <c r="I48" s="140">
        <v>694.95999999999981</v>
      </c>
      <c r="J48" s="247">
        <f t="shared" si="15"/>
        <v>1.54887673912443E-2</v>
      </c>
      <c r="K48" s="215">
        <f t="shared" si="16"/>
        <v>2.3310504160091131E-2</v>
      </c>
      <c r="L48" s="52">
        <f t="shared" si="17"/>
        <v>0.39880802619846456</v>
      </c>
      <c r="N48" s="40">
        <f t="shared" si="11"/>
        <v>4.317159218289726</v>
      </c>
      <c r="O48" s="143">
        <f t="shared" si="11"/>
        <v>3.8690784382498506</v>
      </c>
      <c r="P48" s="52">
        <f t="shared" si="18"/>
        <v>-0.10379065431304288</v>
      </c>
    </row>
    <row r="49" spans="1:16" ht="20.100000000000001" customHeight="1">
      <c r="A49" s="38" t="s">
        <v>186</v>
      </c>
      <c r="B49" s="19">
        <v>3555.3999999999992</v>
      </c>
      <c r="C49" s="140">
        <v>2111.4500000000003</v>
      </c>
      <c r="D49" s="247">
        <f t="shared" si="12"/>
        <v>2.7205518663258203E-2</v>
      </c>
      <c r="E49" s="215">
        <f t="shared" si="13"/>
        <v>1.9749538309118884E-2</v>
      </c>
      <c r="F49" s="52">
        <f t="shared" si="14"/>
        <v>-0.40612870563087111</v>
      </c>
      <c r="H49" s="19">
        <v>1017.2569999999998</v>
      </c>
      <c r="I49" s="140">
        <v>483.43</v>
      </c>
      <c r="J49" s="247">
        <f t="shared" si="15"/>
        <v>3.1713622457323835E-2</v>
      </c>
      <c r="K49" s="215">
        <f t="shared" si="16"/>
        <v>1.621531746591582E-2</v>
      </c>
      <c r="L49" s="52">
        <f t="shared" si="17"/>
        <v>-0.52477102639745887</v>
      </c>
      <c r="N49" s="40">
        <f t="shared" si="11"/>
        <v>2.8611604882713619</v>
      </c>
      <c r="O49" s="143">
        <f t="shared" si="11"/>
        <v>2.2895640436666742</v>
      </c>
      <c r="P49" s="52">
        <f t="shared" si="18"/>
        <v>-0.19977783383623871</v>
      </c>
    </row>
    <row r="50" spans="1:16" ht="20.100000000000001" customHeight="1">
      <c r="A50" s="38" t="s">
        <v>193</v>
      </c>
      <c r="B50" s="19">
        <v>877.22</v>
      </c>
      <c r="C50" s="140">
        <v>1272.46</v>
      </c>
      <c r="D50" s="247">
        <f t="shared" si="12"/>
        <v>6.7123882212362512E-3</v>
      </c>
      <c r="E50" s="215">
        <f t="shared" si="13"/>
        <v>1.1902009290687163E-2</v>
      </c>
      <c r="F50" s="52">
        <f t="shared" si="14"/>
        <v>0.45055972276053896</v>
      </c>
      <c r="H50" s="19">
        <v>291.73799999999994</v>
      </c>
      <c r="I50" s="140">
        <v>312.83199999999994</v>
      </c>
      <c r="J50" s="247">
        <f t="shared" si="15"/>
        <v>9.0951143992665968E-3</v>
      </c>
      <c r="K50" s="215">
        <f t="shared" si="16"/>
        <v>1.0493081094465334E-2</v>
      </c>
      <c r="L50" s="52">
        <f t="shared" si="17"/>
        <v>7.2304602074464069E-2</v>
      </c>
      <c r="N50" s="40">
        <f t="shared" si="11"/>
        <v>3.3257107681083413</v>
      </c>
      <c r="O50" s="143">
        <f t="shared" si="11"/>
        <v>2.4584819955047696</v>
      </c>
      <c r="P50" s="52">
        <f t="shared" si="18"/>
        <v>-0.26076494111267828</v>
      </c>
    </row>
    <row r="51" spans="1:16" ht="20.100000000000001" customHeight="1">
      <c r="A51" s="38" t="s">
        <v>191</v>
      </c>
      <c r="B51" s="19">
        <v>892.96999999999991</v>
      </c>
      <c r="C51" s="140">
        <v>705.08999999999992</v>
      </c>
      <c r="D51" s="247">
        <f t="shared" si="12"/>
        <v>6.8329054398182151E-3</v>
      </c>
      <c r="E51" s="215">
        <f t="shared" si="13"/>
        <v>6.5950896144245097E-3</v>
      </c>
      <c r="F51" s="52">
        <f t="shared" si="14"/>
        <v>-0.21039900556569652</v>
      </c>
      <c r="H51" s="19">
        <v>291.745</v>
      </c>
      <c r="I51" s="140">
        <v>303.495</v>
      </c>
      <c r="J51" s="247">
        <f t="shared" si="15"/>
        <v>9.0953326286395113E-3</v>
      </c>
      <c r="K51" s="215">
        <f t="shared" si="16"/>
        <v>1.0179897346706084E-2</v>
      </c>
      <c r="L51" s="52">
        <f t="shared" si="17"/>
        <v>4.0274897598930576E-2</v>
      </c>
      <c r="N51" s="40">
        <f t="shared" si="11"/>
        <v>3.2671310346372224</v>
      </c>
      <c r="O51" s="143">
        <f t="shared" si="11"/>
        <v>4.3043441262817517</v>
      </c>
      <c r="P51" s="52">
        <f t="shared" si="18"/>
        <v>0.31746908239929222</v>
      </c>
    </row>
    <row r="52" spans="1:16" ht="20.100000000000001" customHeight="1">
      <c r="A52" s="38" t="s">
        <v>195</v>
      </c>
      <c r="B52" s="19">
        <v>1204.96</v>
      </c>
      <c r="C52" s="140">
        <v>495.69999999999993</v>
      </c>
      <c r="D52" s="247">
        <f t="shared" si="12"/>
        <v>9.220217631906287E-3</v>
      </c>
      <c r="E52" s="215">
        <f t="shared" si="13"/>
        <v>4.6365512514292204E-3</v>
      </c>
      <c r="F52" s="52">
        <f t="shared" si="14"/>
        <v>-0.58861704952861515</v>
      </c>
      <c r="H52" s="19">
        <v>373.83999999999992</v>
      </c>
      <c r="I52" s="140">
        <v>174.51799999999997</v>
      </c>
      <c r="J52" s="247">
        <f t="shared" si="15"/>
        <v>1.1654695538537402E-2</v>
      </c>
      <c r="K52" s="215">
        <f t="shared" si="16"/>
        <v>5.8537218904840338E-3</v>
      </c>
      <c r="L52" s="52">
        <f t="shared" si="17"/>
        <v>-0.53317462015835648</v>
      </c>
      <c r="N52" s="40">
        <f t="shared" ref="N52:N53" si="19">(H52/B52)*10</f>
        <v>3.1025096268755803</v>
      </c>
      <c r="O52" s="143">
        <f t="shared" ref="O52:O53" si="20">(I52/C52)*10</f>
        <v>3.5206374823481945</v>
      </c>
      <c r="P52" s="52">
        <f t="shared" ref="P52:P53" si="21">(O52-N52)/N52</f>
        <v>0.13477084868667916</v>
      </c>
    </row>
    <row r="53" spans="1:16" ht="20.100000000000001" customHeight="1">
      <c r="A53" s="38" t="s">
        <v>194</v>
      </c>
      <c r="B53" s="19">
        <v>353.75</v>
      </c>
      <c r="C53" s="140">
        <v>324.47999999999996</v>
      </c>
      <c r="D53" s="247">
        <f t="shared" si="12"/>
        <v>2.7068549887853946E-3</v>
      </c>
      <c r="E53" s="215">
        <f t="shared" si="13"/>
        <v>3.0350376236912518E-3</v>
      </c>
      <c r="F53" s="52">
        <f t="shared" si="14"/>
        <v>-8.2742049469964774E-2</v>
      </c>
      <c r="H53" s="19">
        <v>180.20299999999997</v>
      </c>
      <c r="I53" s="140">
        <v>144.09299999999999</v>
      </c>
      <c r="J53" s="247">
        <f t="shared" si="15"/>
        <v>5.6179410981464142E-3</v>
      </c>
      <c r="K53" s="215">
        <f t="shared" si="16"/>
        <v>4.833199717883061E-3</v>
      </c>
      <c r="L53" s="52">
        <f t="shared" si="17"/>
        <v>-0.20038512122439689</v>
      </c>
      <c r="N53" s="40">
        <f t="shared" si="19"/>
        <v>5.0940777385159013</v>
      </c>
      <c r="O53" s="143">
        <f t="shared" si="20"/>
        <v>4.4407359467455629</v>
      </c>
      <c r="P53" s="52">
        <f t="shared" si="21"/>
        <v>-0.12825516713859214</v>
      </c>
    </row>
    <row r="54" spans="1:16" ht="20.100000000000001" customHeight="1">
      <c r="A54" s="38" t="s">
        <v>199</v>
      </c>
      <c r="B54" s="19">
        <v>12.46</v>
      </c>
      <c r="C54" s="140">
        <v>230.18</v>
      </c>
      <c r="D54" s="247">
        <f t="shared" si="12"/>
        <v>9.5342510700398633E-5</v>
      </c>
      <c r="E54" s="215">
        <f t="shared" si="13"/>
        <v>2.1529985213919272E-3</v>
      </c>
      <c r="F54" s="52">
        <f t="shared" si="14"/>
        <v>17.473515248796147</v>
      </c>
      <c r="H54" s="19">
        <v>4.1040000000000001</v>
      </c>
      <c r="I54" s="140">
        <v>81.993000000000009</v>
      </c>
      <c r="J54" s="247">
        <f t="shared" si="15"/>
        <v>1.2794476377636825E-4</v>
      </c>
      <c r="K54" s="215">
        <f t="shared" si="16"/>
        <v>2.7502275923770472E-3</v>
      </c>
      <c r="L54" s="52">
        <f t="shared" si="17"/>
        <v>18.978801169590646</v>
      </c>
      <c r="N54" s="40">
        <f t="shared" ref="N54" si="22">(H54/B54)*10</f>
        <v>3.2937399678972712</v>
      </c>
      <c r="O54" s="143">
        <f t="shared" ref="O54" si="23">(I54/C54)*10</f>
        <v>3.5621252932487621</v>
      </c>
      <c r="P54" s="52">
        <f t="shared" ref="P54" si="24">(O54-N54)/N54</f>
        <v>8.1483458915194387E-2</v>
      </c>
    </row>
    <row r="55" spans="1:16" ht="20.100000000000001" customHeight="1">
      <c r="A55" s="38" t="s">
        <v>196</v>
      </c>
      <c r="B55" s="19">
        <v>178.22</v>
      </c>
      <c r="C55" s="140">
        <v>269.53000000000003</v>
      </c>
      <c r="D55" s="247">
        <f t="shared" si="12"/>
        <v>1.3637192822652524E-3</v>
      </c>
      <c r="E55" s="215">
        <f t="shared" si="13"/>
        <v>2.5210604373567041E-3</v>
      </c>
      <c r="F55" s="52">
        <f t="shared" si="14"/>
        <v>0.51234429356974542</v>
      </c>
      <c r="H55" s="19">
        <v>81.471999999999994</v>
      </c>
      <c r="I55" s="140">
        <v>70.271000000000001</v>
      </c>
      <c r="J55" s="247">
        <f t="shared" si="15"/>
        <v>2.5399404957086435E-3</v>
      </c>
      <c r="K55" s="215">
        <f t="shared" si="16"/>
        <v>2.3570456397976349E-3</v>
      </c>
      <c r="L55" s="52">
        <f t="shared" si="17"/>
        <v>-0.13748281618224659</v>
      </c>
      <c r="N55" s="40">
        <f t="shared" si="11"/>
        <v>4.5714285714285712</v>
      </c>
      <c r="O55" s="143">
        <f t="shared" si="11"/>
        <v>2.6071680332430525</v>
      </c>
      <c r="P55" s="52">
        <f t="shared" si="18"/>
        <v>-0.42968199272808222</v>
      </c>
    </row>
    <row r="56" spans="1:16" ht="20.100000000000001" customHeight="1">
      <c r="A56" s="38" t="s">
        <v>197</v>
      </c>
      <c r="B56" s="19">
        <v>241.07999999999998</v>
      </c>
      <c r="C56" s="140">
        <v>163.22999999999999</v>
      </c>
      <c r="D56" s="247">
        <f t="shared" si="12"/>
        <v>1.8447168924279375E-3</v>
      </c>
      <c r="E56" s="215">
        <f t="shared" si="13"/>
        <v>1.5267788193883232E-3</v>
      </c>
      <c r="F56" s="52">
        <f t="shared" si="14"/>
        <v>-0.32292185166749626</v>
      </c>
      <c r="H56" s="19">
        <v>75.87299999999999</v>
      </c>
      <c r="I56" s="140">
        <v>68.619</v>
      </c>
      <c r="J56" s="247">
        <f t="shared" si="15"/>
        <v>2.3653881730030181E-3</v>
      </c>
      <c r="K56" s="215">
        <f t="shared" si="16"/>
        <v>2.3016338853477807E-3</v>
      </c>
      <c r="L56" s="52">
        <f t="shared" si="17"/>
        <v>-9.560713297220344E-2</v>
      </c>
      <c r="N56" s="40">
        <f t="shared" ref="N56" si="25">(H56/B56)*10</f>
        <v>3.1472125435540068</v>
      </c>
      <c r="O56" s="143">
        <f t="shared" ref="O56" si="26">(I56/C56)*10</f>
        <v>4.2038228266862712</v>
      </c>
      <c r="P56" s="52">
        <f t="shared" ref="P56" si="27">(O56-N56)/N56</f>
        <v>0.33572892472622184</v>
      </c>
    </row>
    <row r="57" spans="1:16" ht="20.100000000000001" customHeight="1">
      <c r="A57" s="38" t="s">
        <v>200</v>
      </c>
      <c r="B57" s="19">
        <v>137.76</v>
      </c>
      <c r="C57" s="140">
        <v>112.60999999999999</v>
      </c>
      <c r="D57" s="247">
        <f t="shared" si="12"/>
        <v>1.05412393853025E-3</v>
      </c>
      <c r="E57" s="215">
        <f t="shared" si="13"/>
        <v>1.0533024741243586E-3</v>
      </c>
      <c r="F57" s="52">
        <f t="shared" si="14"/>
        <v>-0.18256387921022071</v>
      </c>
      <c r="H57" s="19">
        <v>52.461999999999996</v>
      </c>
      <c r="I57" s="140">
        <v>58.067999999999998</v>
      </c>
      <c r="J57" s="247">
        <f t="shared" si="15"/>
        <v>1.6355356231081458E-3</v>
      </c>
      <c r="K57" s="215">
        <f t="shared" si="16"/>
        <v>1.9477298773572177E-3</v>
      </c>
      <c r="L57" s="52">
        <f t="shared" si="17"/>
        <v>0.10685829743433346</v>
      </c>
      <c r="N57" s="40">
        <f t="shared" ref="N57" si="28">(H57/B57)*10</f>
        <v>3.8082171893147505</v>
      </c>
      <c r="O57" s="143">
        <f t="shared" ref="O57" si="29">(I57/C57)*10</f>
        <v>5.1565580321463464</v>
      </c>
      <c r="P57" s="52">
        <f t="shared" ref="P57" si="30">(O57-N57)/N57</f>
        <v>0.35406090981754534</v>
      </c>
    </row>
    <row r="58" spans="1:16" ht="20.100000000000001" customHeight="1">
      <c r="A58" s="38" t="s">
        <v>202</v>
      </c>
      <c r="B58" s="19">
        <v>59.59</v>
      </c>
      <c r="C58" s="140">
        <v>83.429999999999993</v>
      </c>
      <c r="D58" s="247">
        <f t="shared" si="12"/>
        <v>4.5597594001900118E-4</v>
      </c>
      <c r="E58" s="215">
        <f t="shared" si="13"/>
        <v>7.8036609018910608E-4</v>
      </c>
      <c r="F58" s="52">
        <f t="shared" si="14"/>
        <v>0.40006712535660327</v>
      </c>
      <c r="H58" s="19">
        <v>18.481000000000002</v>
      </c>
      <c r="I58" s="140">
        <v>37.564000000000007</v>
      </c>
      <c r="J58" s="247">
        <f t="shared" si="15"/>
        <v>5.7615672011478115E-4</v>
      </c>
      <c r="K58" s="215">
        <f t="shared" si="16"/>
        <v>1.2599801114735578E-3</v>
      </c>
      <c r="L58" s="52">
        <f t="shared" si="17"/>
        <v>1.0325739949136954</v>
      </c>
      <c r="N58" s="40">
        <f t="shared" ref="N58" si="31">(H58/B58)*10</f>
        <v>3.1013592884712198</v>
      </c>
      <c r="O58" s="143">
        <f t="shared" ref="O58" si="32">(I58/C58)*10</f>
        <v>4.5024571497063421</v>
      </c>
      <c r="P58" s="52">
        <f t="shared" ref="P58" si="33">(O58-N58)/N58</f>
        <v>0.45176896028895053</v>
      </c>
    </row>
    <row r="59" spans="1:16" ht="20.100000000000001" customHeight="1">
      <c r="A59" s="38" t="s">
        <v>198</v>
      </c>
      <c r="B59" s="19">
        <v>268.58000000000004</v>
      </c>
      <c r="C59" s="140">
        <v>108.93999999999998</v>
      </c>
      <c r="D59" s="247">
        <f t="shared" si="12"/>
        <v>2.0551437820154951E-3</v>
      </c>
      <c r="E59" s="215">
        <f t="shared" si="13"/>
        <v>1.0189749714155725E-3</v>
      </c>
      <c r="F59" s="52">
        <f t="shared" si="14"/>
        <v>-0.59438528557599235</v>
      </c>
      <c r="H59" s="19">
        <v>75.397999999999982</v>
      </c>
      <c r="I59" s="140">
        <v>31.567999999999998</v>
      </c>
      <c r="J59" s="247">
        <f t="shared" si="15"/>
        <v>2.3505797512696422E-3</v>
      </c>
      <c r="K59" s="215">
        <f t="shared" si="16"/>
        <v>1.0588609349110121E-3</v>
      </c>
      <c r="L59" s="52">
        <f t="shared" si="17"/>
        <v>-0.58131515424812319</v>
      </c>
      <c r="N59" s="40">
        <f t="shared" ref="N59" si="34">(H59/B59)*10</f>
        <v>2.8072827462953298</v>
      </c>
      <c r="O59" s="143">
        <f t="shared" ref="O59" si="35">(I59/C59)*10</f>
        <v>2.8977418762621632</v>
      </c>
      <c r="P59" s="52">
        <f t="shared" ref="P59" si="36">(O59-N59)/N59</f>
        <v>3.2223020672288542E-2</v>
      </c>
    </row>
    <row r="60" spans="1:16" ht="20.100000000000001" customHeight="1">
      <c r="A60" s="38" t="s">
        <v>201</v>
      </c>
      <c r="B60" s="19">
        <v>165.76000000000002</v>
      </c>
      <c r="C60" s="140">
        <v>58.71</v>
      </c>
      <c r="D60" s="247">
        <f t="shared" si="12"/>
        <v>1.2683767715648538E-3</v>
      </c>
      <c r="E60" s="215">
        <f t="shared" si="13"/>
        <v>5.4914650791085251E-4</v>
      </c>
      <c r="F60" s="52">
        <f t="shared" si="14"/>
        <v>-0.64581322393822393</v>
      </c>
      <c r="H60" s="19">
        <v>46.222999999999992</v>
      </c>
      <c r="I60" s="140">
        <v>22.011000000000003</v>
      </c>
      <c r="J60" s="247">
        <f t="shared" si="15"/>
        <v>1.4410309005933402E-3</v>
      </c>
      <c r="K60" s="215">
        <f t="shared" si="16"/>
        <v>7.3829789781824288E-4</v>
      </c>
      <c r="L60" s="52">
        <f t="shared" si="17"/>
        <v>-0.5238084936070786</v>
      </c>
      <c r="N60" s="40">
        <f t="shared" si="11"/>
        <v>2.7885497104247099</v>
      </c>
      <c r="O60" s="143">
        <f t="shared" si="11"/>
        <v>3.7491057741440987</v>
      </c>
      <c r="P60" s="52">
        <f t="shared" si="18"/>
        <v>0.34446438595964329</v>
      </c>
    </row>
    <row r="61" spans="1:16" ht="20.100000000000001" customHeight="1" thickBot="1">
      <c r="A61" s="8" t="s">
        <v>17</v>
      </c>
      <c r="B61" s="19">
        <f>B62-SUM(B39:B60)</f>
        <v>1436.2300000000105</v>
      </c>
      <c r="C61" s="140">
        <f>C62-SUM(C39:C60)</f>
        <v>93.370000000024447</v>
      </c>
      <c r="D61" s="247">
        <f t="shared" si="12"/>
        <v>1.0989869513903253E-2</v>
      </c>
      <c r="E61" s="215">
        <f t="shared" si="13"/>
        <v>8.7334030733520222E-4</v>
      </c>
      <c r="F61" s="52">
        <f t="shared" si="14"/>
        <v>-0.93498952117695366</v>
      </c>
      <c r="H61" s="196">
        <f>H62-SUM(H39:H60)</f>
        <v>268.83299999999872</v>
      </c>
      <c r="I61" s="22">
        <f>I62-SUM(I39:I60)</f>
        <v>37.549000000002707</v>
      </c>
      <c r="J61" s="247">
        <f t="shared" si="15"/>
        <v>8.3810367154708194E-3</v>
      </c>
      <c r="K61" s="215">
        <f t="shared" si="16"/>
        <v>1.2594769781099995E-3</v>
      </c>
      <c r="L61" s="52">
        <f t="shared" si="17"/>
        <v>-0.8603259272485041</v>
      </c>
      <c r="N61" s="40">
        <f t="shared" si="11"/>
        <v>1.8717963000354869</v>
      </c>
      <c r="O61" s="143">
        <f t="shared" si="11"/>
        <v>4.0215272571482146</v>
      </c>
      <c r="P61" s="52">
        <f t="shared" si="18"/>
        <v>1.1484855254131934</v>
      </c>
    </row>
    <row r="62" spans="1:16" s="1" customFormat="1" ht="26.25" customHeight="1" thickBot="1">
      <c r="A62" s="12" t="s">
        <v>18</v>
      </c>
      <c r="B62" s="17">
        <v>130686.72</v>
      </c>
      <c r="C62" s="145">
        <v>106911.36</v>
      </c>
      <c r="D62" s="253">
        <f>SUM(D39:D61)</f>
        <v>1.0000000000000002</v>
      </c>
      <c r="E62" s="254">
        <f>SUM(E39:E61)</f>
        <v>1</v>
      </c>
      <c r="F62" s="57">
        <f t="shared" si="14"/>
        <v>-0.18192636558634268</v>
      </c>
      <c r="H62" s="17">
        <v>32076.342000000004</v>
      </c>
      <c r="I62" s="145">
        <v>29813.168999999994</v>
      </c>
      <c r="J62" s="253">
        <f t="shared" si="15"/>
        <v>1</v>
      </c>
      <c r="K62" s="254">
        <f t="shared" si="16"/>
        <v>1</v>
      </c>
      <c r="L62" s="57">
        <f t="shared" si="17"/>
        <v>-7.0555832083346953E-2</v>
      </c>
      <c r="N62" s="37">
        <f t="shared" si="11"/>
        <v>2.4544454096024451</v>
      </c>
      <c r="O62" s="150">
        <f t="shared" si="11"/>
        <v>2.7885875738555748</v>
      </c>
      <c r="P62" s="57">
        <f t="shared" si="18"/>
        <v>0.1361375416808524</v>
      </c>
    </row>
    <row r="64" spans="1:16" ht="15.75" thickBot="1"/>
    <row r="65" spans="1:16">
      <c r="A65" s="468" t="s">
        <v>15</v>
      </c>
      <c r="B65" s="456" t="s">
        <v>1</v>
      </c>
      <c r="C65" s="454"/>
      <c r="D65" s="456" t="s">
        <v>102</v>
      </c>
      <c r="E65" s="454"/>
      <c r="F65" s="130" t="s">
        <v>0</v>
      </c>
      <c r="H65" s="466" t="s">
        <v>19</v>
      </c>
      <c r="I65" s="467"/>
      <c r="J65" s="456" t="s">
        <v>102</v>
      </c>
      <c r="K65" s="457"/>
      <c r="L65" s="130" t="s">
        <v>0</v>
      </c>
      <c r="N65" s="464" t="s">
        <v>22</v>
      </c>
      <c r="O65" s="454"/>
      <c r="P65" s="130" t="s">
        <v>0</v>
      </c>
    </row>
    <row r="66" spans="1:16">
      <c r="A66" s="469"/>
      <c r="B66" s="459" t="str">
        <f>B37</f>
        <v>fev</v>
      </c>
      <c r="C66" s="461"/>
      <c r="D66" s="459" t="str">
        <f>B66</f>
        <v>fev</v>
      </c>
      <c r="E66" s="461"/>
      <c r="F66" s="131" t="str">
        <f>F5</f>
        <v>2026 /2025</v>
      </c>
      <c r="H66" s="462" t="str">
        <f>B66</f>
        <v>fev</v>
      </c>
      <c r="I66" s="461"/>
      <c r="J66" s="459" t="str">
        <f>B66</f>
        <v>fev</v>
      </c>
      <c r="K66" s="460"/>
      <c r="L66" s="131" t="str">
        <f>F66</f>
        <v>2026 /2025</v>
      </c>
      <c r="N66" s="462" t="str">
        <f>B66</f>
        <v>fev</v>
      </c>
      <c r="O66" s="460"/>
      <c r="P66" s="131" t="str">
        <f>L66</f>
        <v>2026 /2025</v>
      </c>
    </row>
    <row r="67" spans="1:16" ht="19.5" customHeight="1" thickBot="1">
      <c r="A67" s="470"/>
      <c r="B67" s="99">
        <f>B6</f>
        <v>2025</v>
      </c>
      <c r="C67" s="134">
        <f>C6</f>
        <v>2026</v>
      </c>
      <c r="D67" s="99">
        <f>B67</f>
        <v>2025</v>
      </c>
      <c r="E67" s="134">
        <f>C67</f>
        <v>2026</v>
      </c>
      <c r="F67" s="132" t="str">
        <f>F38</f>
        <v>HL</v>
      </c>
      <c r="H67" s="25">
        <f>B67</f>
        <v>2025</v>
      </c>
      <c r="I67" s="134">
        <f>C67</f>
        <v>2026</v>
      </c>
      <c r="J67" s="99">
        <f>B67</f>
        <v>2025</v>
      </c>
      <c r="K67" s="134">
        <f>C67</f>
        <v>2026</v>
      </c>
      <c r="L67" s="260">
        <f>L38</f>
        <v>1000</v>
      </c>
      <c r="N67" s="25">
        <f>B67</f>
        <v>2025</v>
      </c>
      <c r="O67" s="134">
        <f>C67</f>
        <v>2026</v>
      </c>
      <c r="P67" s="132"/>
    </row>
    <row r="68" spans="1:16" ht="20.100000000000001" customHeight="1">
      <c r="A68" s="38" t="s">
        <v>169</v>
      </c>
      <c r="B68" s="39">
        <v>20248.669999999998</v>
      </c>
      <c r="C68" s="147">
        <v>18924.549999999996</v>
      </c>
      <c r="D68" s="247">
        <f>B68/$B$96</f>
        <v>0.13008624867198912</v>
      </c>
      <c r="E68" s="246">
        <f>C68/$C$96</f>
        <v>0.14137436028915307</v>
      </c>
      <c r="F68" s="52">
        <f>(C68-B68)/B68</f>
        <v>-6.5392936918819991E-2</v>
      </c>
      <c r="H68" s="19">
        <v>6659.1619999999994</v>
      </c>
      <c r="I68" s="147">
        <v>5653.2420000000002</v>
      </c>
      <c r="J68" s="245">
        <f>H68/$H$96</f>
        <v>0.15570685286623873</v>
      </c>
      <c r="K68" s="246">
        <f>I68/$I$96</f>
        <v>0.1577304857684533</v>
      </c>
      <c r="L68" s="52">
        <f t="shared" ref="L68:L70" si="37">(I68-H68)/H68</f>
        <v>-0.15105804604242984</v>
      </c>
      <c r="N68" s="40">
        <f t="shared" ref="N68:O83" si="38">(H68/B68)*10</f>
        <v>3.288691059709107</v>
      </c>
      <c r="O68" s="143">
        <f t="shared" si="38"/>
        <v>2.9872530654625877</v>
      </c>
      <c r="P68" s="52">
        <f t="shared" ref="P68:P69" si="39">(O68-N68)/N68</f>
        <v>-9.1658957552912326E-2</v>
      </c>
    </row>
    <row r="69" spans="1:16" ht="20.100000000000001" customHeight="1">
      <c r="A69" s="38" t="s">
        <v>170</v>
      </c>
      <c r="B69" s="19">
        <v>22726.959999999999</v>
      </c>
      <c r="C69" s="140">
        <v>12556.06</v>
      </c>
      <c r="D69" s="247">
        <f t="shared" ref="D69:D95" si="40">B69/$B$96</f>
        <v>0.14600785978132638</v>
      </c>
      <c r="E69" s="215">
        <f t="shared" ref="E69:E95" si="41">C69/$C$96</f>
        <v>9.3799057322484475E-2</v>
      </c>
      <c r="F69" s="52">
        <f>(C69-B69)/B69</f>
        <v>-0.44752575795442945</v>
      </c>
      <c r="H69" s="19">
        <v>10169.934999999999</v>
      </c>
      <c r="I69" s="140">
        <v>4649.8830000000007</v>
      </c>
      <c r="J69" s="214">
        <f t="shared" ref="J69:J95" si="42">H69/$H$96</f>
        <v>0.23779697395921764</v>
      </c>
      <c r="K69" s="215">
        <f t="shared" ref="K69:K95" si="43">I69/$I$96</f>
        <v>0.1297358762204896</v>
      </c>
      <c r="L69" s="52">
        <f t="shared" si="37"/>
        <v>-0.5427814435392162</v>
      </c>
      <c r="N69" s="40">
        <f t="shared" si="38"/>
        <v>4.4748329737017176</v>
      </c>
      <c r="O69" s="143">
        <f t="shared" si="38"/>
        <v>3.703297849803203</v>
      </c>
      <c r="P69" s="52">
        <f t="shared" si="39"/>
        <v>-0.17241651888076559</v>
      </c>
    </row>
    <row r="70" spans="1:16" ht="20.100000000000001" customHeight="1">
      <c r="A70" s="38" t="s">
        <v>171</v>
      </c>
      <c r="B70" s="19">
        <v>12862.890000000001</v>
      </c>
      <c r="C70" s="140">
        <v>13289.990000000003</v>
      </c>
      <c r="D70" s="247">
        <f t="shared" si="40"/>
        <v>8.2636790820357214E-2</v>
      </c>
      <c r="E70" s="215">
        <f t="shared" si="41"/>
        <v>9.9281823583611886E-2</v>
      </c>
      <c r="F70" s="52">
        <f>(C70-B70)/B70</f>
        <v>3.3204046680023087E-2</v>
      </c>
      <c r="H70" s="19">
        <v>4262.1329999999989</v>
      </c>
      <c r="I70" s="140">
        <v>4356.5880000000016</v>
      </c>
      <c r="J70" s="214">
        <f t="shared" si="42"/>
        <v>9.9658683168744142E-2</v>
      </c>
      <c r="K70" s="215">
        <f t="shared" si="43"/>
        <v>0.12155268455392758</v>
      </c>
      <c r="L70" s="52">
        <f t="shared" si="37"/>
        <v>2.2161438885178544E-2</v>
      </c>
      <c r="N70" s="40">
        <f t="shared" ref="N70" si="44">(H70/B70)*10</f>
        <v>3.3135111938296902</v>
      </c>
      <c r="O70" s="143">
        <f t="shared" ref="O70" si="45">(I70/C70)*10</f>
        <v>3.2780972747157828</v>
      </c>
      <c r="P70" s="52">
        <f t="shared" ref="P70" si="46">(O70-N70)/N70</f>
        <v>-1.0687731847670821E-2</v>
      </c>
    </row>
    <row r="71" spans="1:16" ht="20.100000000000001" customHeight="1">
      <c r="A71" s="38" t="s">
        <v>172</v>
      </c>
      <c r="B71" s="19">
        <v>37615.72</v>
      </c>
      <c r="C71" s="140">
        <v>29544.61</v>
      </c>
      <c r="D71" s="247">
        <f t="shared" si="40"/>
        <v>0.24165971917641579</v>
      </c>
      <c r="E71" s="215">
        <f t="shared" si="41"/>
        <v>0.22071068208979952</v>
      </c>
      <c r="F71" s="52">
        <f t="shared" ref="F71:F96" si="47">(C71-B71)/B71</f>
        <v>-0.21456747338612686</v>
      </c>
      <c r="H71" s="19">
        <v>4005.543999999999</v>
      </c>
      <c r="I71" s="140">
        <v>4161.275999999998</v>
      </c>
      <c r="J71" s="214">
        <f t="shared" si="42"/>
        <v>9.3659029508104064E-2</v>
      </c>
      <c r="K71" s="215">
        <f t="shared" si="43"/>
        <v>0.11610330583700573</v>
      </c>
      <c r="L71" s="52">
        <f t="shared" ref="L71:L96" si="48">(I71-H71)/H71</f>
        <v>3.8879113548621384E-2</v>
      </c>
      <c r="N71" s="40">
        <f t="shared" ref="N71" si="49">(H71/B71)*10</f>
        <v>1.0648590536084379</v>
      </c>
      <c r="O71" s="143">
        <f t="shared" si="38"/>
        <v>1.4084721375574083</v>
      </c>
      <c r="P71" s="52">
        <f t="shared" ref="P71:P96" si="50">(O71-N71)/N71</f>
        <v>0.32268409869323539</v>
      </c>
    </row>
    <row r="72" spans="1:16" ht="20.100000000000001" customHeight="1">
      <c r="A72" s="38" t="s">
        <v>174</v>
      </c>
      <c r="B72" s="19">
        <v>10610.810000000001</v>
      </c>
      <c r="C72" s="140">
        <v>8714.31</v>
      </c>
      <c r="D72" s="247">
        <f t="shared" si="40"/>
        <v>6.8168450978322484E-2</v>
      </c>
      <c r="E72" s="215">
        <f t="shared" si="41"/>
        <v>6.5099566521337082E-2</v>
      </c>
      <c r="F72" s="52">
        <f t="shared" si="47"/>
        <v>-0.17873282058579898</v>
      </c>
      <c r="H72" s="19">
        <v>4224.3350000000009</v>
      </c>
      <c r="I72" s="140">
        <v>3437.07</v>
      </c>
      <c r="J72" s="214">
        <f t="shared" si="42"/>
        <v>9.8774877124584576E-2</v>
      </c>
      <c r="K72" s="215">
        <f t="shared" si="43"/>
        <v>9.5897313562762362E-2</v>
      </c>
      <c r="L72" s="52">
        <f t="shared" si="48"/>
        <v>-0.18636424431301035</v>
      </c>
      <c r="N72" s="40">
        <f t="shared" si="38"/>
        <v>3.9811616643781207</v>
      </c>
      <c r="O72" s="143">
        <f t="shared" si="38"/>
        <v>3.9441676965818298</v>
      </c>
      <c r="P72" s="52">
        <f t="shared" si="50"/>
        <v>-9.2922546017908565E-3</v>
      </c>
    </row>
    <row r="73" spans="1:16" ht="20.100000000000001" customHeight="1">
      <c r="A73" s="38" t="s">
        <v>177</v>
      </c>
      <c r="B73" s="19">
        <v>8781.2100000000009</v>
      </c>
      <c r="C73" s="140">
        <v>13114.830000000002</v>
      </c>
      <c r="D73" s="247">
        <f t="shared" si="40"/>
        <v>5.6414306110028845E-2</v>
      </c>
      <c r="E73" s="215">
        <f t="shared" si="41"/>
        <v>9.7973304599105082E-2</v>
      </c>
      <c r="F73" s="52">
        <f t="shared" si="47"/>
        <v>0.49351057542183824</v>
      </c>
      <c r="H73" s="19">
        <v>1796.3750000000002</v>
      </c>
      <c r="I73" s="140">
        <v>2900.6</v>
      </c>
      <c r="J73" s="214">
        <f t="shared" si="42"/>
        <v>4.2003467976539643E-2</v>
      </c>
      <c r="K73" s="215">
        <f t="shared" si="43"/>
        <v>8.0929322859339056E-2</v>
      </c>
      <c r="L73" s="52">
        <f t="shared" si="48"/>
        <v>0.61469626330805072</v>
      </c>
      <c r="N73" s="40">
        <f t="shared" si="38"/>
        <v>2.0457032686839285</v>
      </c>
      <c r="O73" s="143">
        <f t="shared" si="38"/>
        <v>2.2116946998169245</v>
      </c>
      <c r="P73" s="52">
        <f t="shared" si="50"/>
        <v>8.1141499685721277E-2</v>
      </c>
    </row>
    <row r="74" spans="1:16" ht="20.100000000000001" customHeight="1">
      <c r="A74" s="38" t="s">
        <v>179</v>
      </c>
      <c r="B74" s="19">
        <v>6970.2900000000009</v>
      </c>
      <c r="C74" s="140">
        <v>7219.01</v>
      </c>
      <c r="D74" s="247">
        <f t="shared" si="40"/>
        <v>4.4780169673162694E-2</v>
      </c>
      <c r="E74" s="215">
        <f t="shared" si="41"/>
        <v>5.3929045640239752E-2</v>
      </c>
      <c r="F74" s="52">
        <f t="shared" si="47"/>
        <v>3.5682876896083134E-2</v>
      </c>
      <c r="H74" s="19">
        <v>2357.7510000000002</v>
      </c>
      <c r="I74" s="140">
        <v>2354.0300000000002</v>
      </c>
      <c r="J74" s="214">
        <f t="shared" si="42"/>
        <v>5.5129757776162726E-2</v>
      </c>
      <c r="K74" s="215">
        <f t="shared" si="43"/>
        <v>6.5679533162300879E-2</v>
      </c>
      <c r="L74" s="52">
        <f t="shared" si="48"/>
        <v>-1.5781988852936561E-3</v>
      </c>
      <c r="N74" s="40">
        <f t="shared" si="38"/>
        <v>3.3825723176510585</v>
      </c>
      <c r="O74" s="143">
        <f t="shared" si="38"/>
        <v>3.260876491374856</v>
      </c>
      <c r="P74" s="52">
        <f t="shared" si="50"/>
        <v>-3.5977302138128726E-2</v>
      </c>
    </row>
    <row r="75" spans="1:16" ht="20.100000000000001" customHeight="1">
      <c r="A75" s="38" t="s">
        <v>184</v>
      </c>
      <c r="B75" s="19">
        <v>3052.7000000000003</v>
      </c>
      <c r="C75" s="140">
        <v>4392.28</v>
      </c>
      <c r="D75" s="247">
        <f t="shared" si="40"/>
        <v>1.9611870375732393E-2</v>
      </c>
      <c r="E75" s="215">
        <f t="shared" si="41"/>
        <v>3.2812181806745278E-2</v>
      </c>
      <c r="F75" s="52">
        <f t="shared" si="47"/>
        <v>0.43881809545648093</v>
      </c>
      <c r="H75" s="19">
        <v>1065.9470000000003</v>
      </c>
      <c r="I75" s="140">
        <v>1388.799</v>
      </c>
      <c r="J75" s="214">
        <f t="shared" si="42"/>
        <v>2.4924345239267141E-2</v>
      </c>
      <c r="K75" s="215">
        <f t="shared" si="43"/>
        <v>3.8748728765678551E-2</v>
      </c>
      <c r="L75" s="52">
        <f t="shared" si="48"/>
        <v>0.302878098066789</v>
      </c>
      <c r="N75" s="40">
        <f t="shared" si="38"/>
        <v>3.4918170799620016</v>
      </c>
      <c r="O75" s="143">
        <f t="shared" si="38"/>
        <v>3.1619090768348102</v>
      </c>
      <c r="P75" s="52">
        <f t="shared" si="50"/>
        <v>-9.4480322299924591E-2</v>
      </c>
    </row>
    <row r="76" spans="1:16" ht="20.100000000000001" customHeight="1">
      <c r="A76" s="38" t="s">
        <v>183</v>
      </c>
      <c r="B76" s="19">
        <v>338.06999999999994</v>
      </c>
      <c r="C76" s="140">
        <v>357.49</v>
      </c>
      <c r="D76" s="247">
        <f t="shared" si="40"/>
        <v>2.1719084803367016E-3</v>
      </c>
      <c r="E76" s="215">
        <f t="shared" si="41"/>
        <v>2.6706008893088262E-3</v>
      </c>
      <c r="F76" s="52">
        <f t="shared" si="47"/>
        <v>5.7443724672405348E-2</v>
      </c>
      <c r="H76" s="19">
        <v>928.30000000000007</v>
      </c>
      <c r="I76" s="140">
        <v>943.07600000000002</v>
      </c>
      <c r="J76" s="214">
        <f t="shared" si="42"/>
        <v>2.1705834985802936E-2</v>
      </c>
      <c r="K76" s="215">
        <f t="shared" si="43"/>
        <v>2.631266016854928E-2</v>
      </c>
      <c r="L76" s="52">
        <f t="shared" si="48"/>
        <v>1.5917268124528657E-2</v>
      </c>
      <c r="N76" s="40">
        <f t="shared" si="38"/>
        <v>27.458810305558025</v>
      </c>
      <c r="O76" s="143">
        <f t="shared" si="38"/>
        <v>26.380486167445241</v>
      </c>
      <c r="P76" s="52">
        <f t="shared" si="50"/>
        <v>-3.927060663274682E-2</v>
      </c>
    </row>
    <row r="77" spans="1:16" ht="20.100000000000001" customHeight="1">
      <c r="A77" s="38" t="s">
        <v>188</v>
      </c>
      <c r="B77" s="19">
        <v>1984.65</v>
      </c>
      <c r="C77" s="140">
        <v>1977.63</v>
      </c>
      <c r="D77" s="247">
        <f t="shared" si="40"/>
        <v>1.275025339574714E-2</v>
      </c>
      <c r="E77" s="215">
        <f t="shared" si="41"/>
        <v>1.477372915808502E-2</v>
      </c>
      <c r="F77" s="52">
        <f t="shared" si="47"/>
        <v>-3.5371476078905509E-3</v>
      </c>
      <c r="H77" s="19">
        <v>837.70799999999986</v>
      </c>
      <c r="I77" s="140">
        <v>665.18899999999985</v>
      </c>
      <c r="J77" s="214">
        <f t="shared" si="42"/>
        <v>1.9587581185270927E-2</v>
      </c>
      <c r="K77" s="215">
        <f t="shared" si="43"/>
        <v>1.8559365422147443E-2</v>
      </c>
      <c r="L77" s="52">
        <f t="shared" si="48"/>
        <v>-0.20594168851198752</v>
      </c>
      <c r="N77" s="40">
        <f t="shared" si="38"/>
        <v>4.2209356813543941</v>
      </c>
      <c r="O77" s="143">
        <f t="shared" si="38"/>
        <v>3.363566491204117</v>
      </c>
      <c r="P77" s="52">
        <f t="shared" si="50"/>
        <v>-0.20312301699777821</v>
      </c>
    </row>
    <row r="78" spans="1:16" ht="20.100000000000001" customHeight="1">
      <c r="A78" s="38" t="s">
        <v>192</v>
      </c>
      <c r="B78" s="19">
        <v>692.63</v>
      </c>
      <c r="C78" s="140">
        <v>1081.05</v>
      </c>
      <c r="D78" s="247">
        <f t="shared" si="40"/>
        <v>4.4497558811358888E-3</v>
      </c>
      <c r="E78" s="215">
        <f t="shared" si="41"/>
        <v>8.0758988821709871E-3</v>
      </c>
      <c r="F78" s="52">
        <f t="shared" si="47"/>
        <v>0.560790032196122</v>
      </c>
      <c r="H78" s="19">
        <v>531.22899999999993</v>
      </c>
      <c r="I78" s="140">
        <v>475.69500000000005</v>
      </c>
      <c r="J78" s="214">
        <f t="shared" si="42"/>
        <v>1.2421382111034262E-2</v>
      </c>
      <c r="K78" s="215">
        <f t="shared" si="43"/>
        <v>1.3272314085904053E-2</v>
      </c>
      <c r="L78" s="52">
        <f t="shared" si="48"/>
        <v>-0.10453872058942544</v>
      </c>
      <c r="N78" s="40">
        <f t="shared" si="38"/>
        <v>7.6697370890663121</v>
      </c>
      <c r="O78" s="143">
        <f t="shared" si="38"/>
        <v>4.4003052587761902</v>
      </c>
      <c r="P78" s="52">
        <f t="shared" si="50"/>
        <v>-0.42627691044989019</v>
      </c>
    </row>
    <row r="79" spans="1:16" ht="20.100000000000001" customHeight="1">
      <c r="A79" s="38" t="s">
        <v>203</v>
      </c>
      <c r="B79" s="19">
        <v>2035.6100000000001</v>
      </c>
      <c r="C79" s="140">
        <v>1830.0400000000002</v>
      </c>
      <c r="D79" s="247">
        <f t="shared" si="40"/>
        <v>1.3077642564138179E-2</v>
      </c>
      <c r="E79" s="215">
        <f t="shared" si="41"/>
        <v>1.3671169687182088E-2</v>
      </c>
      <c r="F79" s="52">
        <f t="shared" si="47"/>
        <v>-0.10098692775138653</v>
      </c>
      <c r="H79" s="19">
        <v>460.16500000000008</v>
      </c>
      <c r="I79" s="140">
        <v>444.52799999999991</v>
      </c>
      <c r="J79" s="214">
        <f t="shared" si="42"/>
        <v>1.0759738830380275E-2</v>
      </c>
      <c r="K79" s="215">
        <f t="shared" si="43"/>
        <v>1.2402727033033255E-2</v>
      </c>
      <c r="L79" s="52">
        <f t="shared" si="48"/>
        <v>-3.3981289320135534E-2</v>
      </c>
      <c r="N79" s="40">
        <f t="shared" si="38"/>
        <v>2.2605754540408038</v>
      </c>
      <c r="O79" s="143">
        <f t="shared" si="38"/>
        <v>2.4290616598544288</v>
      </c>
      <c r="P79" s="52">
        <f t="shared" si="50"/>
        <v>7.4532440628094929E-2</v>
      </c>
    </row>
    <row r="80" spans="1:16" ht="20.100000000000001" customHeight="1">
      <c r="A80" s="38" t="s">
        <v>189</v>
      </c>
      <c r="B80" s="19">
        <v>3054.62</v>
      </c>
      <c r="C80" s="140">
        <v>3703.77</v>
      </c>
      <c r="D80" s="247">
        <f t="shared" si="40"/>
        <v>1.9624205289455132E-2</v>
      </c>
      <c r="E80" s="215">
        <f t="shared" si="41"/>
        <v>2.7668722078366809E-2</v>
      </c>
      <c r="F80" s="52">
        <f t="shared" si="47"/>
        <v>0.2125141588806464</v>
      </c>
      <c r="H80" s="19">
        <v>309.69700000000006</v>
      </c>
      <c r="I80" s="140">
        <v>439.84699999999992</v>
      </c>
      <c r="J80" s="214">
        <f t="shared" si="42"/>
        <v>7.2414434747368438E-3</v>
      </c>
      <c r="K80" s="215">
        <f t="shared" si="43"/>
        <v>1.2272122964804419E-2</v>
      </c>
      <c r="L80" s="52">
        <f t="shared" si="48"/>
        <v>0.42024946964290849</v>
      </c>
      <c r="N80" s="40">
        <f t="shared" si="38"/>
        <v>1.0138642449797359</v>
      </c>
      <c r="O80" s="143">
        <f t="shared" si="38"/>
        <v>1.1875656425749976</v>
      </c>
      <c r="P80" s="52">
        <f t="shared" si="50"/>
        <v>0.17132609070234395</v>
      </c>
    </row>
    <row r="81" spans="1:16" ht="20.100000000000001" customHeight="1">
      <c r="A81" s="38" t="s">
        <v>205</v>
      </c>
      <c r="B81" s="19">
        <v>1436.23</v>
      </c>
      <c r="C81" s="140">
        <v>1188.3900000000001</v>
      </c>
      <c r="D81" s="247">
        <f t="shared" si="40"/>
        <v>9.2269651750051217E-3</v>
      </c>
      <c r="E81" s="215">
        <f t="shared" si="41"/>
        <v>8.8777738981390131E-3</v>
      </c>
      <c r="F81" s="52">
        <f t="shared" si="47"/>
        <v>-0.17256289034486114</v>
      </c>
      <c r="H81" s="19">
        <v>404.61699999999996</v>
      </c>
      <c r="I81" s="140">
        <v>397.06700000000001</v>
      </c>
      <c r="J81" s="214">
        <f t="shared" si="42"/>
        <v>9.4608960836482011E-3</v>
      </c>
      <c r="K81" s="215">
        <f t="shared" si="43"/>
        <v>1.107852287105743E-2</v>
      </c>
      <c r="L81" s="52">
        <f t="shared" si="48"/>
        <v>-1.8659621320903361E-2</v>
      </c>
      <c r="N81" s="40">
        <f t="shared" ref="N81:N82" si="51">(H81/B81)*10</f>
        <v>2.8172159055304506</v>
      </c>
      <c r="O81" s="143">
        <f t="shared" ref="O81:O82" si="52">(I81/C81)*10</f>
        <v>3.3412179503361688</v>
      </c>
      <c r="P81" s="52">
        <f t="shared" ref="P81:P82" si="53">(O81-N81)/N81</f>
        <v>0.18599995966835717</v>
      </c>
    </row>
    <row r="82" spans="1:16" ht="20.100000000000001" customHeight="1">
      <c r="A82" s="38" t="s">
        <v>206</v>
      </c>
      <c r="B82" s="19">
        <v>1002.3599999999999</v>
      </c>
      <c r="C82" s="140">
        <v>890.56</v>
      </c>
      <c r="D82" s="247">
        <f t="shared" si="40"/>
        <v>6.4395958953775735E-3</v>
      </c>
      <c r="E82" s="215">
        <f t="shared" si="41"/>
        <v>6.6528583400455059E-3</v>
      </c>
      <c r="F82" s="52">
        <f t="shared" si="47"/>
        <v>-0.11153677321521206</v>
      </c>
      <c r="H82" s="19">
        <v>662.71299999999985</v>
      </c>
      <c r="I82" s="140">
        <v>371.51600000000002</v>
      </c>
      <c r="J82" s="214">
        <f t="shared" si="42"/>
        <v>1.5495786944895418E-2</v>
      </c>
      <c r="K82" s="215">
        <f t="shared" si="43"/>
        <v>1.0365627218992694E-2</v>
      </c>
      <c r="L82" s="52">
        <f t="shared" si="48"/>
        <v>-0.43940136982373951</v>
      </c>
      <c r="N82" s="40">
        <f t="shared" si="51"/>
        <v>6.6115267967596472</v>
      </c>
      <c r="O82" s="143">
        <f t="shared" si="52"/>
        <v>4.171712181099533</v>
      </c>
      <c r="P82" s="52">
        <f t="shared" si="53"/>
        <v>-0.36902438584320391</v>
      </c>
    </row>
    <row r="83" spans="1:16" ht="20.100000000000001" customHeight="1">
      <c r="A83" s="38" t="s">
        <v>190</v>
      </c>
      <c r="B83" s="19">
        <v>5882.1400000000012</v>
      </c>
      <c r="C83" s="140">
        <v>3787.86</v>
      </c>
      <c r="D83" s="247">
        <f t="shared" si="40"/>
        <v>3.7789421565142513E-2</v>
      </c>
      <c r="E83" s="215">
        <f t="shared" si="41"/>
        <v>2.8296909800490447E-2</v>
      </c>
      <c r="F83" s="52">
        <f t="shared" si="47"/>
        <v>-0.35604048866568982</v>
      </c>
      <c r="H83" s="19">
        <v>470.54099999999988</v>
      </c>
      <c r="I83" s="140">
        <v>318.012</v>
      </c>
      <c r="J83" s="214">
        <f t="shared" si="42"/>
        <v>1.1002354088176985E-2</v>
      </c>
      <c r="K83" s="215">
        <f t="shared" si="43"/>
        <v>8.8728179759857036E-3</v>
      </c>
      <c r="L83" s="52">
        <f>(I83-H83)/H83</f>
        <v>-0.32415666222497064</v>
      </c>
      <c r="N83" s="40">
        <f t="shared" si="38"/>
        <v>0.79994865814142435</v>
      </c>
      <c r="O83" s="143">
        <f t="shared" si="38"/>
        <v>0.83955584419698726</v>
      </c>
      <c r="P83" s="52">
        <f>(O83-N83)/N83</f>
        <v>4.9512160127357423E-2</v>
      </c>
    </row>
    <row r="84" spans="1:16" ht="20.100000000000001" customHeight="1">
      <c r="A84" s="38" t="s">
        <v>204</v>
      </c>
      <c r="B84" s="19">
        <v>4602.3100000000004</v>
      </c>
      <c r="C84" s="140">
        <v>3623.4</v>
      </c>
      <c r="D84" s="247">
        <f t="shared" si="40"/>
        <v>2.9567237903802192E-2</v>
      </c>
      <c r="E84" s="215">
        <f t="shared" si="41"/>
        <v>2.7068324323258272E-2</v>
      </c>
      <c r="F84" s="52">
        <f t="shared" si="47"/>
        <v>-0.21269970949371081</v>
      </c>
      <c r="H84" s="19">
        <v>219.91300000000001</v>
      </c>
      <c r="I84" s="140">
        <v>296.27899999999994</v>
      </c>
      <c r="J84" s="214">
        <f t="shared" si="42"/>
        <v>5.1420826125529251E-3</v>
      </c>
      <c r="K84" s="215">
        <f t="shared" si="43"/>
        <v>8.266447923685482E-3</v>
      </c>
      <c r="L84" s="52">
        <f>(I84-H84)/H84</f>
        <v>0.3472555055862997</v>
      </c>
      <c r="N84" s="40">
        <f t="shared" ref="N84:N85" si="54">(H84/B84)*10</f>
        <v>0.47783178447344921</v>
      </c>
      <c r="O84" s="143">
        <f t="shared" ref="O84:O85" si="55">(I84/C84)*10</f>
        <v>0.81768228735441828</v>
      </c>
      <c r="P84" s="52">
        <f t="shared" ref="P84:P85" si="56">(O84-N84)/N84</f>
        <v>0.71123461001128296</v>
      </c>
    </row>
    <row r="85" spans="1:16" ht="20.100000000000001" customHeight="1">
      <c r="A85" s="38" t="s">
        <v>208</v>
      </c>
      <c r="B85" s="19">
        <v>1060.1099999999999</v>
      </c>
      <c r="C85" s="140">
        <v>835.63</v>
      </c>
      <c r="D85" s="247">
        <f t="shared" si="40"/>
        <v>6.810606972194341E-3</v>
      </c>
      <c r="E85" s="215">
        <f t="shared" si="41"/>
        <v>6.2425081012983143E-3</v>
      </c>
      <c r="F85" s="52">
        <f t="shared" si="47"/>
        <v>-0.21175161068191029</v>
      </c>
      <c r="H85" s="19">
        <v>327.32900000000001</v>
      </c>
      <c r="I85" s="140">
        <v>285.36599999999999</v>
      </c>
      <c r="J85" s="214">
        <f t="shared" si="42"/>
        <v>7.6537210600752864E-3</v>
      </c>
      <c r="K85" s="215">
        <f t="shared" si="43"/>
        <v>7.9619655061291279E-3</v>
      </c>
      <c r="L85" s="52">
        <f t="shared" si="48"/>
        <v>-0.1281982348035158</v>
      </c>
      <c r="N85" s="40">
        <f t="shared" si="54"/>
        <v>3.0876890134042694</v>
      </c>
      <c r="O85" s="143">
        <f t="shared" si="55"/>
        <v>3.4149803142539161</v>
      </c>
      <c r="P85" s="52">
        <f t="shared" si="56"/>
        <v>0.10599879049632603</v>
      </c>
    </row>
    <row r="86" spans="1:16" ht="20.100000000000001" customHeight="1">
      <c r="A86" s="38" t="s">
        <v>212</v>
      </c>
      <c r="B86" s="19">
        <v>56.81</v>
      </c>
      <c r="C86" s="140">
        <v>210.85</v>
      </c>
      <c r="D86" s="247">
        <f t="shared" si="40"/>
        <v>3.6497210864000956E-4</v>
      </c>
      <c r="E86" s="215">
        <f t="shared" si="41"/>
        <v>1.5751383185844804E-3</v>
      </c>
      <c r="F86" s="52">
        <f t="shared" si="47"/>
        <v>2.711494455201549</v>
      </c>
      <c r="H86" s="19">
        <v>54.849000000000004</v>
      </c>
      <c r="I86" s="140">
        <v>256.202</v>
      </c>
      <c r="J86" s="214">
        <f t="shared" si="42"/>
        <v>1.2824984844730207E-3</v>
      </c>
      <c r="K86" s="215">
        <f t="shared" si="43"/>
        <v>7.1482639368435439E-3</v>
      </c>
      <c r="L86" s="52">
        <f t="shared" si="48"/>
        <v>3.6710423161771408</v>
      </c>
      <c r="N86" s="40">
        <f t="shared" ref="N86:O96" si="57">(H86/B86)*10</f>
        <v>9.6548142932582302</v>
      </c>
      <c r="O86" s="143">
        <f t="shared" si="57"/>
        <v>12.150912971306616</v>
      </c>
      <c r="P86" s="52">
        <f t="shared" si="50"/>
        <v>0.25853409524317444</v>
      </c>
    </row>
    <row r="87" spans="1:16" ht="20.100000000000001" customHeight="1">
      <c r="A87" s="38" t="s">
        <v>207</v>
      </c>
      <c r="B87" s="19">
        <v>231.97000000000003</v>
      </c>
      <c r="C87" s="140">
        <v>1046.4700000000003</v>
      </c>
      <c r="D87" s="247">
        <f t="shared" si="40"/>
        <v>1.4902760084707452E-3</v>
      </c>
      <c r="E87" s="215">
        <f t="shared" si="41"/>
        <v>7.8175717156703899E-3</v>
      </c>
      <c r="F87" s="52">
        <f t="shared" si="47"/>
        <v>3.511229900418158</v>
      </c>
      <c r="H87" s="19">
        <v>87.733000000000004</v>
      </c>
      <c r="I87" s="140">
        <v>243.06600000000003</v>
      </c>
      <c r="J87" s="214">
        <f t="shared" si="42"/>
        <v>2.0514036634810395E-3</v>
      </c>
      <c r="K87" s="215">
        <f t="shared" si="43"/>
        <v>6.7817578398014578E-3</v>
      </c>
      <c r="L87" s="52">
        <f t="shared" si="48"/>
        <v>1.7705196448314775</v>
      </c>
      <c r="N87" s="40">
        <f t="shared" ref="N87" si="58">(H87/B87)*10</f>
        <v>3.7820838901582099</v>
      </c>
      <c r="O87" s="143">
        <f t="shared" ref="O87" si="59">(I87/C87)*10</f>
        <v>2.3227230594283639</v>
      </c>
      <c r="P87" s="52">
        <f t="shared" ref="P87" si="60">(O87-N87)/N87</f>
        <v>-0.38586157079366079</v>
      </c>
    </row>
    <row r="88" spans="1:16" ht="20.100000000000001" customHeight="1">
      <c r="A88" s="38" t="s">
        <v>211</v>
      </c>
      <c r="B88" s="19">
        <v>1282.99</v>
      </c>
      <c r="C88" s="140">
        <v>750.20999999999992</v>
      </c>
      <c r="D88" s="247">
        <f t="shared" si="40"/>
        <v>8.2424848735089921E-3</v>
      </c>
      <c r="E88" s="215">
        <f t="shared" si="41"/>
        <v>5.6043847189246529E-3</v>
      </c>
      <c r="F88" s="52">
        <f t="shared" si="47"/>
        <v>-0.41526434344772761</v>
      </c>
      <c r="H88" s="19">
        <v>438.16699999999997</v>
      </c>
      <c r="I88" s="140">
        <v>200.47800000000001</v>
      </c>
      <c r="J88" s="214">
        <f t="shared" si="42"/>
        <v>1.0245373907383726E-2</v>
      </c>
      <c r="K88" s="215">
        <f t="shared" si="43"/>
        <v>5.5935147170221942E-3</v>
      </c>
      <c r="L88" s="52">
        <f t="shared" ref="L88:L93" si="61">(I88-H88)/H88</f>
        <v>-0.54246212060698318</v>
      </c>
      <c r="N88" s="40">
        <f t="shared" ref="N88:N89" si="62">(H88/B88)*10</f>
        <v>3.4152019891035779</v>
      </c>
      <c r="O88" s="143">
        <f t="shared" ref="O88:O89" si="63">(I88/C88)*10</f>
        <v>2.6722917583076744</v>
      </c>
      <c r="P88" s="52">
        <f t="shared" ref="P88:P89" si="64">(O88-N88)/N88</f>
        <v>-0.21753039298003646</v>
      </c>
    </row>
    <row r="89" spans="1:16" ht="20.100000000000001" customHeight="1">
      <c r="A89" s="38" t="s">
        <v>210</v>
      </c>
      <c r="B89" s="19">
        <v>757.95000000000016</v>
      </c>
      <c r="C89" s="140">
        <v>883.62000000000012</v>
      </c>
      <c r="D89" s="247">
        <f t="shared" si="40"/>
        <v>4.8693999250782483E-3</v>
      </c>
      <c r="E89" s="215">
        <f t="shared" si="41"/>
        <v>6.6010136166356126E-3</v>
      </c>
      <c r="F89" s="52">
        <f t="shared" si="47"/>
        <v>0.16580249356817722</v>
      </c>
      <c r="H89" s="19">
        <v>156.72299999999998</v>
      </c>
      <c r="I89" s="140">
        <v>197.916</v>
      </c>
      <c r="J89" s="214">
        <f t="shared" si="42"/>
        <v>3.6645519513950156E-3</v>
      </c>
      <c r="K89" s="215">
        <f t="shared" si="43"/>
        <v>5.5220326356715671E-3</v>
      </c>
      <c r="L89" s="52">
        <f t="shared" si="61"/>
        <v>0.26283953216822048</v>
      </c>
      <c r="N89" s="40">
        <f t="shared" si="62"/>
        <v>2.0677221452602406</v>
      </c>
      <c r="O89" s="143">
        <f t="shared" si="63"/>
        <v>2.2398316018197866</v>
      </c>
      <c r="P89" s="52">
        <f t="shared" si="64"/>
        <v>8.3236259259526657E-2</v>
      </c>
    </row>
    <row r="90" spans="1:16" ht="20.100000000000001" customHeight="1">
      <c r="A90" s="38" t="s">
        <v>214</v>
      </c>
      <c r="B90" s="19">
        <v>1283.6400000000001</v>
      </c>
      <c r="C90" s="140">
        <v>896.24</v>
      </c>
      <c r="D90" s="247">
        <f t="shared" si="40"/>
        <v>8.2466607557588785E-3</v>
      </c>
      <c r="E90" s="215">
        <f t="shared" si="41"/>
        <v>6.6952903326922214E-3</v>
      </c>
      <c r="F90" s="52">
        <f t="shared" si="47"/>
        <v>-0.30179801190364902</v>
      </c>
      <c r="H90" s="19">
        <v>252.30600000000001</v>
      </c>
      <c r="I90" s="140">
        <v>190.96100000000001</v>
      </c>
      <c r="J90" s="214">
        <f t="shared" si="42"/>
        <v>5.8995070579855599E-3</v>
      </c>
      <c r="K90" s="215">
        <f t="shared" si="43"/>
        <v>5.3279819425436966E-3</v>
      </c>
      <c r="L90" s="52">
        <f t="shared" si="61"/>
        <v>-0.24313730153068097</v>
      </c>
      <c r="N90" s="40">
        <f t="shared" ref="N90:N92" si="65">(H90/B90)*10</f>
        <v>1.9655510890903991</v>
      </c>
      <c r="O90" s="143">
        <f t="shared" ref="O90:O92" si="66">(I90/C90)*10</f>
        <v>2.1306904400606981</v>
      </c>
      <c r="P90" s="52">
        <f t="shared" ref="P90:P92" si="67">(O90-N90)/N90</f>
        <v>8.4016819449206345E-2</v>
      </c>
    </row>
    <row r="91" spans="1:16" ht="20.100000000000001" customHeight="1">
      <c r="A91" s="38" t="s">
        <v>209</v>
      </c>
      <c r="B91" s="19"/>
      <c r="C91" s="140">
        <v>37.17</v>
      </c>
      <c r="D91" s="247">
        <f t="shared" si="40"/>
        <v>0</v>
      </c>
      <c r="E91" s="215">
        <f t="shared" si="41"/>
        <v>2.7767555751380196E-4</v>
      </c>
      <c r="F91" s="52"/>
      <c r="H91" s="19"/>
      <c r="I91" s="140">
        <v>147.44</v>
      </c>
      <c r="J91" s="214">
        <f t="shared" si="42"/>
        <v>0</v>
      </c>
      <c r="K91" s="215">
        <f t="shared" si="43"/>
        <v>4.1137072889681275E-3</v>
      </c>
      <c r="L91" s="52"/>
      <c r="N91" s="40"/>
      <c r="O91" s="143">
        <f t="shared" si="66"/>
        <v>39.666397632499326</v>
      </c>
      <c r="P91" s="52"/>
    </row>
    <row r="92" spans="1:16" ht="20.100000000000001" customHeight="1">
      <c r="A92" s="38" t="s">
        <v>217</v>
      </c>
      <c r="B92" s="19">
        <v>228.3</v>
      </c>
      <c r="C92" s="140">
        <v>307.38</v>
      </c>
      <c r="D92" s="247">
        <f t="shared" si="40"/>
        <v>1.4666983348444673E-3</v>
      </c>
      <c r="E92" s="215">
        <f t="shared" si="41"/>
        <v>2.2962580809414161E-3</v>
      </c>
      <c r="F92" s="52">
        <f t="shared" si="47"/>
        <v>0.34638633377135342</v>
      </c>
      <c r="H92" s="19">
        <v>57.541999999999994</v>
      </c>
      <c r="I92" s="140">
        <v>81.683999999999997</v>
      </c>
      <c r="J92" s="214">
        <f t="shared" si="42"/>
        <v>1.345467151516829E-3</v>
      </c>
      <c r="K92" s="215">
        <f t="shared" si="43"/>
        <v>2.2790563360829659E-3</v>
      </c>
      <c r="L92" s="52">
        <f t="shared" si="61"/>
        <v>0.41955441242918223</v>
      </c>
      <c r="N92" s="40">
        <f t="shared" si="65"/>
        <v>2.5204555409548837</v>
      </c>
      <c r="O92" s="143">
        <f t="shared" si="66"/>
        <v>2.6574272886980284</v>
      </c>
      <c r="P92" s="52">
        <f t="shared" si="67"/>
        <v>5.4344044367175166E-2</v>
      </c>
    </row>
    <row r="93" spans="1:16" ht="20.100000000000001" customHeight="1">
      <c r="A93" s="38" t="s">
        <v>218</v>
      </c>
      <c r="B93" s="19">
        <v>400.95</v>
      </c>
      <c r="C93" s="140">
        <v>189.74</v>
      </c>
      <c r="D93" s="247">
        <f t="shared" si="40"/>
        <v>2.575876904756413E-3</v>
      </c>
      <c r="E93" s="215">
        <f t="shared" si="41"/>
        <v>1.417437726195017E-3</v>
      </c>
      <c r="F93" s="52">
        <f t="shared" si="47"/>
        <v>-0.52677391195909706</v>
      </c>
      <c r="H93" s="19">
        <v>104.03</v>
      </c>
      <c r="I93" s="140">
        <v>69.378000000000014</v>
      </c>
      <c r="J93" s="214">
        <f t="shared" si="42"/>
        <v>2.432465812316147E-3</v>
      </c>
      <c r="K93" s="215">
        <f t="shared" si="43"/>
        <v>1.9357079781201221E-3</v>
      </c>
      <c r="L93" s="52">
        <f t="shared" si="61"/>
        <v>-0.33309622224358343</v>
      </c>
      <c r="N93" s="40">
        <f t="shared" ref="N93:N94" si="68">(H93/B93)*10</f>
        <v>2.5945878538471137</v>
      </c>
      <c r="O93" s="143">
        <f t="shared" ref="O93:O94" si="69">(I93/C93)*10</f>
        <v>3.6564772847053866</v>
      </c>
      <c r="P93" s="52">
        <f t="shared" ref="P93:P94" si="70">(O93-N93)/N93</f>
        <v>0.40927094809441933</v>
      </c>
    </row>
    <row r="94" spans="1:16" ht="20.100000000000001" customHeight="1">
      <c r="A94" s="38" t="s">
        <v>216</v>
      </c>
      <c r="B94" s="19">
        <v>852.84999999999991</v>
      </c>
      <c r="C94" s="140">
        <v>201.64999999999998</v>
      </c>
      <c r="D94" s="247">
        <f t="shared" si="40"/>
        <v>5.4790787335615579E-3</v>
      </c>
      <c r="E94" s="215">
        <f t="shared" si="41"/>
        <v>1.5064104431707871E-3</v>
      </c>
      <c r="F94" s="52">
        <f t="shared" si="47"/>
        <v>-0.7635574837310195</v>
      </c>
      <c r="H94" s="19">
        <v>257.83100000000002</v>
      </c>
      <c r="I94" s="140">
        <v>67.931000000000012</v>
      </c>
      <c r="J94" s="214">
        <f t="shared" si="42"/>
        <v>6.0286945386454341E-3</v>
      </c>
      <c r="K94" s="215">
        <f t="shared" si="43"/>
        <v>1.8953353896289603E-3</v>
      </c>
      <c r="L94" s="52">
        <f t="shared" si="48"/>
        <v>-0.73652896664869616</v>
      </c>
      <c r="N94" s="40">
        <f t="shared" si="68"/>
        <v>3.0231693732778337</v>
      </c>
      <c r="O94" s="143">
        <f t="shared" si="69"/>
        <v>3.368757748574263</v>
      </c>
      <c r="P94" s="52">
        <f t="shared" si="70"/>
        <v>0.11431326949496362</v>
      </c>
    </row>
    <row r="95" spans="1:16" ht="20.100000000000001" customHeight="1" thickBot="1">
      <c r="A95" s="8" t="s">
        <v>17</v>
      </c>
      <c r="B95" s="19">
        <f>B96-SUM(B68:B94)</f>
        <v>5602.2900000000081</v>
      </c>
      <c r="C95" s="140">
        <f>C96-SUM(C68:C94)</f>
        <v>2306.4700000000303</v>
      </c>
      <c r="D95" s="247">
        <f t="shared" si="40"/>
        <v>3.5991543645711006E-2</v>
      </c>
      <c r="E95" s="215">
        <f t="shared" si="41"/>
        <v>1.7230302478850341E-2</v>
      </c>
      <c r="F95" s="52">
        <f t="shared" si="47"/>
        <v>-0.58829871356177088</v>
      </c>
      <c r="H95" s="19">
        <f>H96-SUM(H68:H94)</f>
        <v>1664.7270000000135</v>
      </c>
      <c r="I95" s="140">
        <f>I96-SUM(I68:I94)</f>
        <v>848.03100000000268</v>
      </c>
      <c r="J95" s="214">
        <f t="shared" si="42"/>
        <v>3.8925228437370521E-2</v>
      </c>
      <c r="K95" s="215">
        <f t="shared" si="43"/>
        <v>2.3660820035071493E-2</v>
      </c>
      <c r="L95" s="52">
        <f t="shared" si="48"/>
        <v>-0.490588546950944</v>
      </c>
      <c r="N95" s="40">
        <f t="shared" si="57"/>
        <v>2.9715116497004104</v>
      </c>
      <c r="O95" s="143">
        <f t="shared" si="57"/>
        <v>3.6767484510962274</v>
      </c>
      <c r="P95" s="52">
        <f t="shared" si="50"/>
        <v>0.2373326725698415</v>
      </c>
    </row>
    <row r="96" spans="1:16" s="1" customFormat="1" ht="26.25" customHeight="1" thickBot="1">
      <c r="A96" s="12" t="s">
        <v>18</v>
      </c>
      <c r="B96" s="17">
        <v>155655.73000000001</v>
      </c>
      <c r="C96" s="145">
        <v>133861.26</v>
      </c>
      <c r="D96" s="243">
        <f>SUM(D68:D95)</f>
        <v>1</v>
      </c>
      <c r="E96" s="244">
        <f>SUM(E68:E95)</f>
        <v>1.0000000000000002</v>
      </c>
      <c r="F96" s="57">
        <f t="shared" si="47"/>
        <v>-0.14001713910564037</v>
      </c>
      <c r="H96" s="17">
        <v>42767.302000000011</v>
      </c>
      <c r="I96" s="145">
        <v>35841.15</v>
      </c>
      <c r="J96" s="266">
        <f>SUM(J68:J95)</f>
        <v>1</v>
      </c>
      <c r="K96" s="243">
        <f>SUM(K68:K95)</f>
        <v>1</v>
      </c>
      <c r="L96" s="57">
        <f t="shared" si="48"/>
        <v>-0.16194970634341177</v>
      </c>
      <c r="N96" s="37">
        <f t="shared" si="57"/>
        <v>2.7475571891892452</v>
      </c>
      <c r="O96" s="150">
        <f t="shared" si="57"/>
        <v>2.6774848824820561</v>
      </c>
      <c r="P96" s="57">
        <f t="shared" si="50"/>
        <v>-2.5503493424231943E-2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AG57"/>
  <sheetViews>
    <sheetView showGridLines="0" workbookViewId="0"/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144</v>
      </c>
      <c r="B1" s="4"/>
    </row>
    <row r="3" spans="1:33">
      <c r="A3" s="1" t="s">
        <v>135</v>
      </c>
    </row>
    <row r="4" spans="1:33" ht="15.75" thickBot="1"/>
    <row r="5" spans="1:33" ht="21.75" customHeight="1">
      <c r="A5" s="441" t="s">
        <v>16</v>
      </c>
      <c r="B5" s="428"/>
      <c r="C5" s="428"/>
      <c r="D5" s="428"/>
      <c r="E5" s="414" t="s">
        <v>164</v>
      </c>
      <c r="F5" s="477"/>
      <c r="G5" s="477"/>
      <c r="H5" s="477"/>
      <c r="I5" s="477"/>
      <c r="J5" s="415"/>
      <c r="L5" s="478" t="s">
        <v>131</v>
      </c>
      <c r="M5" s="477"/>
      <c r="N5" s="477"/>
      <c r="O5" s="477"/>
      <c r="P5" s="477"/>
      <c r="Q5" s="415"/>
      <c r="S5" s="471" t="s">
        <v>160</v>
      </c>
      <c r="T5" s="471"/>
      <c r="U5" s="471"/>
    </row>
    <row r="6" spans="1:33" ht="18.75" customHeight="1">
      <c r="A6" s="455"/>
      <c r="B6" s="429"/>
      <c r="C6" s="429"/>
      <c r="D6" s="429"/>
      <c r="E6" s="479">
        <v>2025</v>
      </c>
      <c r="F6" s="473"/>
      <c r="G6" s="474"/>
      <c r="H6" s="480">
        <v>2026</v>
      </c>
      <c r="I6" s="481"/>
      <c r="J6" s="482"/>
      <c r="L6" s="472">
        <f>E6</f>
        <v>2025</v>
      </c>
      <c r="M6" s="473"/>
      <c r="N6" s="474"/>
      <c r="O6" s="479">
        <f>H6</f>
        <v>2026</v>
      </c>
      <c r="P6" s="473"/>
      <c r="Q6" s="483"/>
      <c r="S6" s="475" t="s">
        <v>130</v>
      </c>
      <c r="T6" s="476" t="s">
        <v>129</v>
      </c>
      <c r="U6" s="429" t="s">
        <v>12</v>
      </c>
    </row>
    <row r="7" spans="1:33" ht="18.75" customHeight="1" thickBot="1">
      <c r="A7" s="442"/>
      <c r="B7" s="465"/>
      <c r="C7" s="465"/>
      <c r="D7" s="465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31"/>
      <c r="T7" s="419"/>
      <c r="U7" s="465"/>
    </row>
    <row r="8" spans="1:33" ht="24" customHeight="1" thickBot="1">
      <c r="A8" s="12" t="s">
        <v>20</v>
      </c>
      <c r="B8" s="13"/>
      <c r="C8" s="13"/>
      <c r="D8" s="13"/>
      <c r="E8" s="17">
        <v>52899.790000000008</v>
      </c>
      <c r="F8" s="340">
        <v>123274.55999999998</v>
      </c>
      <c r="G8" s="162">
        <v>176174.34999999998</v>
      </c>
      <c r="H8" s="17">
        <v>54050</v>
      </c>
      <c r="I8" s="340">
        <v>84164.59</v>
      </c>
      <c r="J8" s="18">
        <v>138214.59</v>
      </c>
      <c r="L8" s="334">
        <f t="shared" ref="L8:Q8" si="0">E8/E16</f>
        <v>0.44210466054542891</v>
      </c>
      <c r="M8" s="343">
        <f t="shared" si="0"/>
        <v>0.37890571270751477</v>
      </c>
      <c r="N8" s="338">
        <f t="shared" si="0"/>
        <v>0.39589912387936588</v>
      </c>
      <c r="O8" s="334">
        <f t="shared" si="0"/>
        <v>0.46419151107519718</v>
      </c>
      <c r="P8" s="343">
        <f t="shared" si="0"/>
        <v>0.32506459321578207</v>
      </c>
      <c r="Q8" s="335">
        <f t="shared" si="0"/>
        <v>0.36822314482014273</v>
      </c>
      <c r="S8" s="325">
        <f t="shared" ref="S8:S19" si="1">(H8-E8)/E8</f>
        <v>2.1743186504142864E-2</v>
      </c>
      <c r="T8" s="329">
        <f t="shared" ref="T8:T19" si="2">(I8-F8)/F8</f>
        <v>-0.31725905166483653</v>
      </c>
      <c r="U8" s="164">
        <f t="shared" ref="U8:U19" si="3">(J8-G8)/G8</f>
        <v>-0.21546700754110906</v>
      </c>
    </row>
    <row r="9" spans="1:33" s="3" customFormat="1" ht="24" customHeight="1">
      <c r="A9" s="46"/>
      <c r="B9" s="177" t="s">
        <v>33</v>
      </c>
      <c r="C9" s="177"/>
      <c r="D9" s="178"/>
      <c r="E9" s="39">
        <v>43799.910000000011</v>
      </c>
      <c r="F9" s="153">
        <v>56999.589999999982</v>
      </c>
      <c r="G9" s="112">
        <v>100799.5</v>
      </c>
      <c r="H9" s="39">
        <v>42528.390000000007</v>
      </c>
      <c r="I9" s="153">
        <v>53648.589999999989</v>
      </c>
      <c r="J9" s="20">
        <v>96176.98</v>
      </c>
      <c r="K9"/>
      <c r="L9" s="345">
        <f t="shared" ref="L9:Q9" si="4">E9/E8</f>
        <v>0.82797890123949458</v>
      </c>
      <c r="M9" s="346">
        <f t="shared" si="4"/>
        <v>0.46237918026233465</v>
      </c>
      <c r="N9" s="347">
        <f t="shared" si="4"/>
        <v>0.57215763815788179</v>
      </c>
      <c r="O9" s="345">
        <f t="shared" si="4"/>
        <v>0.78683422756706767</v>
      </c>
      <c r="P9" s="346">
        <f t="shared" si="4"/>
        <v>0.63742471744946405</v>
      </c>
      <c r="Q9" s="347">
        <f t="shared" si="4"/>
        <v>0.6958525869085167</v>
      </c>
      <c r="R9"/>
      <c r="S9" s="326">
        <f t="shared" si="1"/>
        <v>-2.9030196637390437E-2</v>
      </c>
      <c r="T9" s="330">
        <f t="shared" si="2"/>
        <v>-5.8789896558904965E-2</v>
      </c>
      <c r="U9" s="209">
        <f t="shared" si="3"/>
        <v>-4.5858560806353248E-2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3845.5699999999993</v>
      </c>
      <c r="F10" s="154">
        <v>26167.150000000005</v>
      </c>
      <c r="G10" s="119">
        <v>30012.720000000005</v>
      </c>
      <c r="H10" s="19">
        <v>2444.91</v>
      </c>
      <c r="I10" s="154">
        <v>17062.79</v>
      </c>
      <c r="J10" s="20">
        <v>19507.7</v>
      </c>
      <c r="L10" s="345">
        <f t="shared" ref="L10:Q10" si="5">E10/E8</f>
        <v>7.2695373648931277E-2</v>
      </c>
      <c r="M10" s="346">
        <f t="shared" si="5"/>
        <v>0.21226723502399852</v>
      </c>
      <c r="N10" s="347">
        <f t="shared" si="5"/>
        <v>0.1703580572313734</v>
      </c>
      <c r="O10" s="345">
        <f t="shared" si="5"/>
        <v>4.5234227567067527E-2</v>
      </c>
      <c r="P10" s="346">
        <f t="shared" si="5"/>
        <v>0.20273121986336537</v>
      </c>
      <c r="Q10" s="347">
        <f t="shared" si="5"/>
        <v>0.14114067118384535</v>
      </c>
      <c r="S10" s="326">
        <f t="shared" si="1"/>
        <v>-0.36422688964184757</v>
      </c>
      <c r="T10" s="330">
        <f t="shared" si="2"/>
        <v>-0.34793089809169142</v>
      </c>
      <c r="U10" s="209">
        <f t="shared" si="3"/>
        <v>-0.35001892530900242</v>
      </c>
    </row>
    <row r="11" spans="1:33" ht="24" customHeight="1" thickBot="1">
      <c r="A11" s="8"/>
      <c r="B11" t="s">
        <v>36</v>
      </c>
      <c r="E11" s="19">
        <v>5254.3099999999995</v>
      </c>
      <c r="F11" s="154">
        <v>40107.819999999992</v>
      </c>
      <c r="G11" s="119">
        <v>45362.12999999999</v>
      </c>
      <c r="H11" s="19">
        <v>9076.6999999999989</v>
      </c>
      <c r="I11" s="154">
        <v>13453.21</v>
      </c>
      <c r="J11" s="20">
        <v>22529.909999999996</v>
      </c>
      <c r="L11" s="345">
        <f t="shared" ref="L11:Q11" si="6">E11/E8</f>
        <v>9.9325725111574142E-2</v>
      </c>
      <c r="M11" s="346">
        <f t="shared" si="6"/>
        <v>0.32535358471366677</v>
      </c>
      <c r="N11" s="347">
        <f t="shared" si="6"/>
        <v>0.25748430461074495</v>
      </c>
      <c r="O11" s="345">
        <f t="shared" si="6"/>
        <v>0.16793154486586492</v>
      </c>
      <c r="P11" s="346">
        <f t="shared" si="6"/>
        <v>0.15984406268717047</v>
      </c>
      <c r="Q11" s="347">
        <f t="shared" si="6"/>
        <v>0.16300674190763795</v>
      </c>
      <c r="S11" s="326">
        <f t="shared" si="1"/>
        <v>0.72747706168840431</v>
      </c>
      <c r="T11" s="330">
        <f t="shared" si="2"/>
        <v>-0.66457389107660303</v>
      </c>
      <c r="U11" s="209">
        <f t="shared" si="3"/>
        <v>-0.50333218479820063</v>
      </c>
    </row>
    <row r="12" spans="1:33" ht="24" customHeight="1" thickBot="1">
      <c r="A12" s="12" t="s">
        <v>21</v>
      </c>
      <c r="B12" s="13"/>
      <c r="C12" s="13"/>
      <c r="D12" s="13"/>
      <c r="E12" s="17">
        <v>66754.660000000018</v>
      </c>
      <c r="F12" s="340">
        <v>202069.07</v>
      </c>
      <c r="G12" s="162">
        <v>268823.73000000004</v>
      </c>
      <c r="H12" s="17">
        <v>62389.010000000009</v>
      </c>
      <c r="I12" s="340">
        <v>174751.92000000004</v>
      </c>
      <c r="J12" s="18">
        <v>237140.93000000008</v>
      </c>
      <c r="L12" s="334">
        <f t="shared" ref="L12:Q12" si="7">E12/E16</f>
        <v>0.55789533945457104</v>
      </c>
      <c r="M12" s="343">
        <f t="shared" si="7"/>
        <v>0.62109428729248517</v>
      </c>
      <c r="N12" s="335">
        <f t="shared" si="7"/>
        <v>0.60410087612063412</v>
      </c>
      <c r="O12" s="334">
        <f t="shared" si="7"/>
        <v>0.53580848892480282</v>
      </c>
      <c r="P12" s="343">
        <f t="shared" si="7"/>
        <v>0.67493540678421782</v>
      </c>
      <c r="Q12" s="335">
        <f t="shared" si="7"/>
        <v>0.63177685517985738</v>
      </c>
      <c r="S12" s="327">
        <f t="shared" si="1"/>
        <v>-6.5398430611436076E-2</v>
      </c>
      <c r="T12" s="331">
        <f t="shared" si="2"/>
        <v>-0.13518719119160574</v>
      </c>
      <c r="U12" s="328">
        <f t="shared" si="3"/>
        <v>-0.1178571549468492</v>
      </c>
    </row>
    <row r="13" spans="1:33" s="3" customFormat="1" ht="24" customHeight="1">
      <c r="A13" s="46"/>
      <c r="B13" s="3" t="s">
        <v>33</v>
      </c>
      <c r="E13" s="31">
        <v>61069.690000000017</v>
      </c>
      <c r="F13" s="341">
        <v>119398.91</v>
      </c>
      <c r="G13" s="357">
        <v>180468.60000000003</v>
      </c>
      <c r="H13" s="31">
        <v>58355.130000000005</v>
      </c>
      <c r="I13" s="341">
        <v>100676.24000000009</v>
      </c>
      <c r="J13" s="355">
        <v>159031.37000000011</v>
      </c>
      <c r="K13"/>
      <c r="L13" s="336">
        <f>E13/G13</f>
        <v>0.33839510031107906</v>
      </c>
      <c r="M13" s="344">
        <f>F13/G13</f>
        <v>0.66160489968892089</v>
      </c>
      <c r="N13" s="337">
        <f>G13/$G$12</f>
        <v>0.67132689513682442</v>
      </c>
      <c r="O13" s="336">
        <f>H13/J13</f>
        <v>0.36694100038250294</v>
      </c>
      <c r="P13" s="344">
        <f>I13/J13</f>
        <v>0.63305899961749701</v>
      </c>
      <c r="Q13" s="337">
        <f>J13/$J$12</f>
        <v>0.67061966063808576</v>
      </c>
      <c r="R13"/>
      <c r="S13" s="326">
        <f t="shared" si="1"/>
        <v>-4.4450201073560576E-2</v>
      </c>
      <c r="T13" s="330">
        <f t="shared" si="2"/>
        <v>-0.15680771290123094</v>
      </c>
      <c r="U13" s="209">
        <f t="shared" si="3"/>
        <v>-0.11878648141560315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2496</v>
      </c>
      <c r="F14" s="154">
        <v>23497.749999999993</v>
      </c>
      <c r="G14" s="119">
        <v>25993.749999999993</v>
      </c>
      <c r="H14" s="19">
        <v>2401.3299999999995</v>
      </c>
      <c r="I14" s="154">
        <v>21388.649999999987</v>
      </c>
      <c r="J14" s="20">
        <v>23789.979999999985</v>
      </c>
      <c r="L14" s="345">
        <f>E14/G14</f>
        <v>9.6023082471748039E-2</v>
      </c>
      <c r="M14" s="346">
        <f>F14/G14</f>
        <v>0.90397691752825193</v>
      </c>
      <c r="N14" s="410">
        <f t="shared" ref="N14:N15" si="8">G14/$G$12</f>
        <v>9.669440268535813E-2</v>
      </c>
      <c r="O14" s="345">
        <f>H14/J14</f>
        <v>0.10093871453443849</v>
      </c>
      <c r="P14" s="346">
        <f>I14/J14</f>
        <v>0.89906128546556152</v>
      </c>
      <c r="Q14" s="410">
        <f t="shared" ref="Q14:Q15" si="9">J14/$J$12</f>
        <v>0.10032000802223377</v>
      </c>
      <c r="S14" s="326">
        <f t="shared" si="1"/>
        <v>-3.7928685897436108E-2</v>
      </c>
      <c r="T14" s="330">
        <f t="shared" si="2"/>
        <v>-8.9757529976274605E-2</v>
      </c>
      <c r="U14" s="209">
        <f t="shared" si="3"/>
        <v>-8.4780764606876974E-2</v>
      </c>
    </row>
    <row r="15" spans="1:33" ht="24" customHeight="1" thickBot="1">
      <c r="A15" s="8"/>
      <c r="B15" t="s">
        <v>36</v>
      </c>
      <c r="E15" s="19">
        <v>3188.97</v>
      </c>
      <c r="F15" s="154">
        <v>59172.410000000011</v>
      </c>
      <c r="G15" s="119">
        <v>62361.380000000012</v>
      </c>
      <c r="H15" s="19">
        <v>1632.5499999999997</v>
      </c>
      <c r="I15" s="154">
        <v>52687.029999999984</v>
      </c>
      <c r="J15" s="20">
        <v>54319.579999999987</v>
      </c>
      <c r="L15" s="348">
        <f>E15/G15</f>
        <v>5.113693763672323E-2</v>
      </c>
      <c r="M15" s="349">
        <f>F15/G15</f>
        <v>0.94886306236327678</v>
      </c>
      <c r="N15" s="347">
        <f t="shared" si="8"/>
        <v>0.23197870217781741</v>
      </c>
      <c r="O15" s="348">
        <f>H15/J15</f>
        <v>3.0054540186061823E-2</v>
      </c>
      <c r="P15" s="349">
        <f>I15/J15</f>
        <v>0.96994545981393809</v>
      </c>
      <c r="Q15" s="347">
        <f t="shared" si="9"/>
        <v>0.22906033133968046</v>
      </c>
      <c r="S15" s="326">
        <f t="shared" si="1"/>
        <v>-0.48806354402832269</v>
      </c>
      <c r="T15" s="330">
        <f t="shared" si="2"/>
        <v>-0.10960141728214257</v>
      </c>
      <c r="U15" s="209">
        <f t="shared" si="3"/>
        <v>-0.12895481145542359</v>
      </c>
    </row>
    <row r="16" spans="1:33" ht="24" customHeight="1" thickBot="1">
      <c r="A16" s="12" t="s">
        <v>12</v>
      </c>
      <c r="B16" s="13"/>
      <c r="C16" s="13"/>
      <c r="D16" s="13"/>
      <c r="E16" s="17">
        <v>119654.45000000003</v>
      </c>
      <c r="F16" s="340">
        <v>325343.63</v>
      </c>
      <c r="G16" s="162">
        <v>444998.08</v>
      </c>
      <c r="H16" s="17">
        <v>116439.01000000001</v>
      </c>
      <c r="I16" s="340">
        <v>258916.51000000007</v>
      </c>
      <c r="J16" s="18">
        <v>375355.52</v>
      </c>
      <c r="L16" s="334">
        <f>L8+L12</f>
        <v>1</v>
      </c>
      <c r="M16" s="343">
        <f t="shared" ref="M16:N16" si="10">M8+M12</f>
        <v>1</v>
      </c>
      <c r="N16" s="338">
        <f t="shared" si="10"/>
        <v>1</v>
      </c>
      <c r="O16" s="334">
        <f t="shared" ref="O16:Q16" si="11">O8+O12</f>
        <v>1</v>
      </c>
      <c r="P16" s="343">
        <f t="shared" si="11"/>
        <v>0.99999999999999989</v>
      </c>
      <c r="Q16" s="335">
        <f t="shared" si="11"/>
        <v>1</v>
      </c>
      <c r="S16" s="327">
        <f t="shared" si="1"/>
        <v>-2.6872715557173313E-2</v>
      </c>
      <c r="T16" s="331">
        <f t="shared" si="2"/>
        <v>-0.2041752592481984</v>
      </c>
      <c r="U16" s="328">
        <f t="shared" si="3"/>
        <v>-0.15650081007091085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104869.60000000003</v>
      </c>
      <c r="F17" s="342">
        <f t="shared" ref="F17:G17" si="12">F9+F13</f>
        <v>176398.5</v>
      </c>
      <c r="G17" s="324">
        <f t="shared" si="12"/>
        <v>281268.10000000003</v>
      </c>
      <c r="H17" s="180">
        <f>H9+H13</f>
        <v>100883.52000000002</v>
      </c>
      <c r="I17" s="342">
        <f t="shared" ref="I17:J17" si="13">I9+I13</f>
        <v>154324.83000000007</v>
      </c>
      <c r="J17" s="356">
        <f t="shared" si="13"/>
        <v>255208.35000000009</v>
      </c>
      <c r="K17"/>
      <c r="L17" s="336">
        <f t="shared" ref="L17:Q17" si="14">E17/E16</f>
        <v>0.87643710701942146</v>
      </c>
      <c r="M17" s="344">
        <f t="shared" si="14"/>
        <v>0.54219134396453372</v>
      </c>
      <c r="N17" s="339">
        <f t="shared" si="14"/>
        <v>0.63206587318309337</v>
      </c>
      <c r="O17" s="336">
        <f t="shared" si="14"/>
        <v>0.86640654193126521</v>
      </c>
      <c r="P17" s="344">
        <f t="shared" si="14"/>
        <v>0.59604090137009813</v>
      </c>
      <c r="Q17" s="337">
        <f t="shared" si="14"/>
        <v>0.67991100810239868</v>
      </c>
      <c r="R17"/>
      <c r="S17" s="326">
        <f t="shared" si="1"/>
        <v>-3.8009871306842163E-2</v>
      </c>
      <c r="T17" s="330">
        <f t="shared" si="2"/>
        <v>-0.12513524774870494</v>
      </c>
      <c r="U17" s="209">
        <f t="shared" si="3"/>
        <v>-9.2650926287054736E-2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6341.57</v>
      </c>
      <c r="F18" s="154">
        <f t="shared" ref="F18:G18" si="15">F10+F14</f>
        <v>49664.899999999994</v>
      </c>
      <c r="G18" s="119">
        <f t="shared" si="15"/>
        <v>56006.47</v>
      </c>
      <c r="H18" s="19">
        <f>H10+H14</f>
        <v>4846.24</v>
      </c>
      <c r="I18" s="154">
        <f t="shared" ref="I18:J18" si="16">I10+I14</f>
        <v>38451.439999999988</v>
      </c>
      <c r="J18" s="20">
        <f t="shared" si="16"/>
        <v>43297.679999999986</v>
      </c>
      <c r="L18" s="345">
        <f t="shared" ref="L18:Q18" si="17">E18/E16</f>
        <v>5.2999031795307225E-2</v>
      </c>
      <c r="M18" s="346">
        <f t="shared" si="17"/>
        <v>0.15265367267218355</v>
      </c>
      <c r="N18" s="323">
        <f t="shared" si="17"/>
        <v>0.12585777898187786</v>
      </c>
      <c r="O18" s="345">
        <f t="shared" si="17"/>
        <v>4.1620415700889243E-2</v>
      </c>
      <c r="P18" s="346">
        <f t="shared" si="17"/>
        <v>0.14850903096137044</v>
      </c>
      <c r="Q18" s="347">
        <f t="shared" si="17"/>
        <v>0.11535112098524616</v>
      </c>
      <c r="S18" s="326">
        <f t="shared" si="1"/>
        <v>-0.23579807524004309</v>
      </c>
      <c r="T18" s="330">
        <f t="shared" si="2"/>
        <v>-0.22578239360192023</v>
      </c>
      <c r="U18" s="209">
        <f t="shared" si="3"/>
        <v>-0.22691646161595286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8443.2799999999988</v>
      </c>
      <c r="F19" s="155">
        <f t="shared" ref="F19:G19" si="18">F11+F15</f>
        <v>99280.23000000001</v>
      </c>
      <c r="G19" s="123">
        <f t="shared" si="18"/>
        <v>107723.51000000001</v>
      </c>
      <c r="H19" s="21">
        <f>H11+H15</f>
        <v>10709.249999999998</v>
      </c>
      <c r="I19" s="155">
        <f t="shared" ref="I19:J19" si="19">I11+I15</f>
        <v>66140.239999999991</v>
      </c>
      <c r="J19" s="22">
        <f t="shared" si="19"/>
        <v>76849.489999999991</v>
      </c>
      <c r="L19" s="348">
        <f t="shared" ref="L19:Q19" si="20">E19/E16</f>
        <v>7.0563861185271401E-2</v>
      </c>
      <c r="M19" s="349">
        <f t="shared" si="20"/>
        <v>0.30515498336328273</v>
      </c>
      <c r="N19" s="351">
        <f t="shared" si="20"/>
        <v>0.24207634783502888</v>
      </c>
      <c r="O19" s="348">
        <f t="shared" si="20"/>
        <v>9.1973042367845592E-2</v>
      </c>
      <c r="P19" s="349">
        <f t="shared" si="20"/>
        <v>0.25545006766853134</v>
      </c>
      <c r="Q19" s="350">
        <f t="shared" si="20"/>
        <v>0.20473787091235526</v>
      </c>
      <c r="S19" s="332">
        <f t="shared" si="1"/>
        <v>0.26837556020882875</v>
      </c>
      <c r="T19" s="333">
        <f t="shared" si="2"/>
        <v>-0.33380251032859226</v>
      </c>
      <c r="U19" s="208">
        <f t="shared" si="3"/>
        <v>-0.28660428907301683</v>
      </c>
    </row>
    <row r="20" spans="1:33" ht="6.75" customHeight="1"/>
    <row r="22" spans="1:33" ht="25.5" customHeight="1">
      <c r="A22" s="1" t="s">
        <v>134</v>
      </c>
    </row>
    <row r="23" spans="1:33" ht="15.75" thickBot="1"/>
    <row r="24" spans="1:33" ht="21.75" customHeight="1">
      <c r="A24" s="441" t="s">
        <v>16</v>
      </c>
      <c r="B24" s="428"/>
      <c r="C24" s="428"/>
      <c r="D24" s="428"/>
      <c r="E24" s="414" t="str">
        <f>E5</f>
        <v>jan-fev</v>
      </c>
      <c r="F24" s="477"/>
      <c r="G24" s="477"/>
      <c r="H24" s="477"/>
      <c r="I24" s="477"/>
      <c r="J24" s="415"/>
      <c r="L24" s="478" t="s">
        <v>131</v>
      </c>
      <c r="M24" s="477"/>
      <c r="N24" s="477"/>
      <c r="O24" s="477"/>
      <c r="P24" s="477"/>
      <c r="Q24" s="415"/>
      <c r="S24" s="471" t="s">
        <v>160</v>
      </c>
      <c r="T24" s="471"/>
      <c r="U24" s="471"/>
    </row>
    <row r="25" spans="1:33" ht="18.75" customHeight="1">
      <c r="A25" s="455"/>
      <c r="B25" s="429"/>
      <c r="C25" s="429"/>
      <c r="D25" s="429"/>
      <c r="E25" s="479">
        <f>E6</f>
        <v>2025</v>
      </c>
      <c r="F25" s="473"/>
      <c r="G25" s="474"/>
      <c r="H25" s="480">
        <f>H6</f>
        <v>2026</v>
      </c>
      <c r="I25" s="481"/>
      <c r="J25" s="482"/>
      <c r="L25" s="472">
        <f>L6</f>
        <v>2025</v>
      </c>
      <c r="M25" s="473"/>
      <c r="N25" s="474"/>
      <c r="O25" s="479">
        <f>O6</f>
        <v>2026</v>
      </c>
      <c r="P25" s="473"/>
      <c r="Q25" s="483"/>
      <c r="S25" s="475" t="s">
        <v>130</v>
      </c>
      <c r="T25" s="476" t="s">
        <v>129</v>
      </c>
      <c r="U25" s="429" t="s">
        <v>12</v>
      </c>
    </row>
    <row r="26" spans="1:33" ht="18.75" customHeight="1" thickBot="1">
      <c r="A26" s="442"/>
      <c r="B26" s="465"/>
      <c r="C26" s="465"/>
      <c r="D26" s="465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31"/>
      <c r="T26" s="419"/>
      <c r="U26" s="465"/>
    </row>
    <row r="27" spans="1:33" ht="24" customHeight="1" thickBot="1">
      <c r="A27" s="12" t="s">
        <v>20</v>
      </c>
      <c r="B27" s="13"/>
      <c r="C27" s="13"/>
      <c r="D27" s="13"/>
      <c r="E27" s="17">
        <v>11251.276000000003</v>
      </c>
      <c r="F27" s="340">
        <v>21863.891999999996</v>
      </c>
      <c r="G27" s="162">
        <v>33115.167999999998</v>
      </c>
      <c r="H27" s="17">
        <v>11353.374999999996</v>
      </c>
      <c r="I27" s="340">
        <v>17937.738000000008</v>
      </c>
      <c r="J27" s="18">
        <v>29291.113000000001</v>
      </c>
      <c r="L27" s="334">
        <f t="shared" ref="L27:Q27" si="21">E27/E35</f>
        <v>0.38634225884186502</v>
      </c>
      <c r="M27" s="343">
        <f t="shared" si="21"/>
        <v>0.3296297942420881</v>
      </c>
      <c r="N27" s="338">
        <f t="shared" si="21"/>
        <v>0.3469330067748031</v>
      </c>
      <c r="O27" s="334">
        <f t="shared" si="21"/>
        <v>0.39931622915555837</v>
      </c>
      <c r="P27" s="343">
        <f t="shared" si="21"/>
        <v>0.32306674024536008</v>
      </c>
      <c r="Q27" s="335">
        <f t="shared" si="21"/>
        <v>0.34888913584552556</v>
      </c>
      <c r="S27" s="325">
        <f t="shared" ref="S27:S38" si="22">(H27-E27)/E27</f>
        <v>9.0744374238080072E-3</v>
      </c>
      <c r="T27" s="329">
        <f t="shared" ref="T27:T38" si="23">(I27-F27)/F27</f>
        <v>-0.17957251160955187</v>
      </c>
      <c r="U27" s="164">
        <f t="shared" ref="U27:U38" si="24">(J27-G27)/G27</f>
        <v>-0.11547744526012965</v>
      </c>
    </row>
    <row r="28" spans="1:33" ht="24" customHeight="1">
      <c r="A28" s="46"/>
      <c r="B28" s="177" t="s">
        <v>33</v>
      </c>
      <c r="C28" s="177"/>
      <c r="D28" s="178"/>
      <c r="E28" s="39">
        <v>10149.080000000004</v>
      </c>
      <c r="F28" s="153">
        <v>15774.200999999995</v>
      </c>
      <c r="G28" s="112">
        <v>25923.280999999999</v>
      </c>
      <c r="H28" s="39">
        <v>10003.823999999995</v>
      </c>
      <c r="I28" s="153">
        <v>14374.485000000006</v>
      </c>
      <c r="J28" s="20">
        <v>24378.309000000001</v>
      </c>
      <c r="L28" s="345">
        <f t="shared" ref="L28:Q28" si="25">E28/E27</f>
        <v>0.90203813327483928</v>
      </c>
      <c r="M28" s="346">
        <f t="shared" si="25"/>
        <v>0.72147269113843038</v>
      </c>
      <c r="N28" s="347">
        <f t="shared" si="25"/>
        <v>0.78282196847076246</v>
      </c>
      <c r="O28" s="345">
        <f t="shared" si="25"/>
        <v>0.88113217435344104</v>
      </c>
      <c r="P28" s="346">
        <f t="shared" si="25"/>
        <v>0.80135438481708221</v>
      </c>
      <c r="Q28" s="347">
        <f t="shared" si="25"/>
        <v>0.83227663626165382</v>
      </c>
      <c r="S28" s="326">
        <f t="shared" si="22"/>
        <v>-1.4312233227051954E-2</v>
      </c>
      <c r="T28" s="330">
        <f t="shared" si="23"/>
        <v>-8.873451022970924E-2</v>
      </c>
      <c r="U28" s="209">
        <f t="shared" si="24"/>
        <v>-5.9597857231111988E-2</v>
      </c>
    </row>
    <row r="29" spans="1:33" ht="24" customHeight="1">
      <c r="A29" s="8"/>
      <c r="B29" t="s">
        <v>37</v>
      </c>
      <c r="E29" s="19">
        <v>570.98899999999992</v>
      </c>
      <c r="F29" s="154">
        <v>3949.0469999999996</v>
      </c>
      <c r="G29" s="119">
        <v>4520.0359999999991</v>
      </c>
      <c r="H29" s="19">
        <v>442.24299999999994</v>
      </c>
      <c r="I29" s="154">
        <v>2595.3880000000008</v>
      </c>
      <c r="J29" s="20">
        <v>3037.6310000000008</v>
      </c>
      <c r="L29" s="345">
        <f t="shared" ref="L29:Q29" si="26">E29/E27</f>
        <v>5.0748821733641564E-2</v>
      </c>
      <c r="M29" s="346">
        <f t="shared" si="26"/>
        <v>0.18061958044798246</v>
      </c>
      <c r="N29" s="347">
        <f t="shared" si="26"/>
        <v>0.136494430588424</v>
      </c>
      <c r="O29" s="345">
        <f t="shared" si="26"/>
        <v>3.8952558160018504E-2</v>
      </c>
      <c r="P29" s="346">
        <f t="shared" si="26"/>
        <v>0.14468870043703391</v>
      </c>
      <c r="Q29" s="347">
        <f t="shared" si="26"/>
        <v>0.10370486775289149</v>
      </c>
      <c r="S29" s="326">
        <f t="shared" si="22"/>
        <v>-0.22547894968204291</v>
      </c>
      <c r="T29" s="330">
        <f t="shared" si="23"/>
        <v>-0.34278118239666405</v>
      </c>
      <c r="U29" s="209">
        <f t="shared" si="24"/>
        <v>-0.32796309586914763</v>
      </c>
    </row>
    <row r="30" spans="1:33" ht="24" customHeight="1" thickBot="1">
      <c r="A30" s="8"/>
      <c r="B30" t="s">
        <v>36</v>
      </c>
      <c r="E30" s="19">
        <v>531.20699999999999</v>
      </c>
      <c r="F30" s="154">
        <v>2140.6439999999998</v>
      </c>
      <c r="G30" s="119">
        <v>2671.8509999999997</v>
      </c>
      <c r="H30" s="19">
        <v>907.30799999999999</v>
      </c>
      <c r="I30" s="154">
        <v>967.86500000000012</v>
      </c>
      <c r="J30" s="20">
        <v>1875.1730000000002</v>
      </c>
      <c r="L30" s="345">
        <f t="shared" ref="L30:Q30" si="27">E30/E27</f>
        <v>4.7213044991519168E-2</v>
      </c>
      <c r="M30" s="346">
        <f t="shared" si="27"/>
        <v>9.7907728413587122E-2</v>
      </c>
      <c r="N30" s="347">
        <f t="shared" si="27"/>
        <v>8.0683600940813588E-2</v>
      </c>
      <c r="O30" s="345">
        <f t="shared" si="27"/>
        <v>7.9915267486540376E-2</v>
      </c>
      <c r="P30" s="346">
        <f t="shared" si="27"/>
        <v>5.3956914745883773E-2</v>
      </c>
      <c r="Q30" s="347">
        <f t="shared" si="27"/>
        <v>6.4018495985454713E-2</v>
      </c>
      <c r="S30" s="326">
        <f t="shared" si="22"/>
        <v>0.70801213086423942</v>
      </c>
      <c r="T30" s="330">
        <f t="shared" si="23"/>
        <v>-0.54786269926246478</v>
      </c>
      <c r="U30" s="209">
        <f t="shared" si="24"/>
        <v>-0.2981745613808553</v>
      </c>
    </row>
    <row r="31" spans="1:33" ht="24" customHeight="1" thickBot="1">
      <c r="A31" s="12" t="s">
        <v>21</v>
      </c>
      <c r="B31" s="13"/>
      <c r="C31" s="13"/>
      <c r="D31" s="13"/>
      <c r="E31" s="17">
        <v>17871.284999999996</v>
      </c>
      <c r="F31" s="340">
        <v>44464.735999999975</v>
      </c>
      <c r="G31" s="162">
        <v>62336.020999999972</v>
      </c>
      <c r="H31" s="17">
        <v>17078.66499999999</v>
      </c>
      <c r="I31" s="340">
        <v>37585.582000000002</v>
      </c>
      <c r="J31" s="18">
        <v>54664.246999999996</v>
      </c>
      <c r="L31" s="334">
        <f t="shared" ref="L31:Q31" si="28">E31/E35</f>
        <v>0.61365774115813498</v>
      </c>
      <c r="M31" s="343">
        <f t="shared" si="28"/>
        <v>0.67037020575791173</v>
      </c>
      <c r="N31" s="335">
        <f t="shared" si="28"/>
        <v>0.65306699322519701</v>
      </c>
      <c r="O31" s="334">
        <f t="shared" si="28"/>
        <v>0.60068377084444158</v>
      </c>
      <c r="P31" s="343">
        <f t="shared" si="28"/>
        <v>0.67693325975464003</v>
      </c>
      <c r="Q31" s="335">
        <f t="shared" si="28"/>
        <v>0.65111086415447439</v>
      </c>
      <c r="S31" s="327">
        <f t="shared" si="22"/>
        <v>-4.4351595310578196E-2</v>
      </c>
      <c r="T31" s="331">
        <f t="shared" si="23"/>
        <v>-0.15471033045152854</v>
      </c>
      <c r="U31" s="328">
        <f t="shared" si="24"/>
        <v>-0.12307128169120675</v>
      </c>
    </row>
    <row r="32" spans="1:33" ht="24" customHeight="1">
      <c r="A32" s="46"/>
      <c r="B32" s="3" t="s">
        <v>33</v>
      </c>
      <c r="C32" s="3"/>
      <c r="D32" s="3"/>
      <c r="E32" s="19">
        <v>17110.060999999994</v>
      </c>
      <c r="F32" s="154">
        <v>36760.480999999978</v>
      </c>
      <c r="G32" s="119">
        <v>53870.541999999972</v>
      </c>
      <c r="H32" s="19">
        <v>16550.604999999992</v>
      </c>
      <c r="I32" s="154">
        <v>30625.221000000001</v>
      </c>
      <c r="J32" s="20">
        <v>47175.825999999994</v>
      </c>
      <c r="L32" s="336">
        <f>E32/G32</f>
        <v>0.31761442088330955</v>
      </c>
      <c r="M32" s="344">
        <f>F32/G32</f>
        <v>0.68238557911669051</v>
      </c>
      <c r="N32" s="337">
        <f t="shared" ref="N32:N34" si="29">L32+M32</f>
        <v>1</v>
      </c>
      <c r="O32" s="336">
        <f>H32/J32</f>
        <v>0.35082809148906041</v>
      </c>
      <c r="P32" s="344">
        <f>I32/J32</f>
        <v>0.64917190851093964</v>
      </c>
      <c r="Q32" s="337">
        <f t="shared" ref="Q32:Q34" si="30">O32+P32</f>
        <v>1</v>
      </c>
      <c r="S32" s="326">
        <f t="shared" si="22"/>
        <v>-3.2697487168514602E-2</v>
      </c>
      <c r="T32" s="330">
        <f t="shared" si="23"/>
        <v>-0.16689825141297743</v>
      </c>
      <c r="U32" s="209">
        <f t="shared" si="24"/>
        <v>-0.12427415339537483</v>
      </c>
    </row>
    <row r="33" spans="1:21" ht="24" customHeight="1">
      <c r="A33" s="8"/>
      <c r="B33" s="3" t="s">
        <v>37</v>
      </c>
      <c r="D33" s="3"/>
      <c r="E33" s="19">
        <v>392.93400000000008</v>
      </c>
      <c r="F33" s="154">
        <v>2776.4959999999996</v>
      </c>
      <c r="G33" s="119">
        <v>3169.43</v>
      </c>
      <c r="H33" s="19">
        <v>312.65400000000011</v>
      </c>
      <c r="I33" s="154">
        <v>2536.1650000000013</v>
      </c>
      <c r="J33" s="20">
        <v>2848.8190000000013</v>
      </c>
      <c r="L33" s="345">
        <f>E33/G33</f>
        <v>0.12397623547451753</v>
      </c>
      <c r="M33" s="346">
        <f>F33/G33</f>
        <v>0.87602376452548247</v>
      </c>
      <c r="N33" s="347">
        <f t="shared" si="29"/>
        <v>1</v>
      </c>
      <c r="O33" s="345">
        <f>H33/J33</f>
        <v>0.10974863618924191</v>
      </c>
      <c r="P33" s="346">
        <f>I33/J33</f>
        <v>0.89025136381075809</v>
      </c>
      <c r="Q33" s="347">
        <f t="shared" si="30"/>
        <v>1</v>
      </c>
      <c r="S33" s="326">
        <f t="shared" si="22"/>
        <v>-0.2043091206156758</v>
      </c>
      <c r="T33" s="330">
        <f t="shared" si="23"/>
        <v>-8.6559101831948732E-2</v>
      </c>
      <c r="U33" s="209">
        <f t="shared" si="24"/>
        <v>-0.10115730588780901</v>
      </c>
    </row>
    <row r="34" spans="1:21" ht="24" customHeight="1" thickBot="1">
      <c r="A34" s="8"/>
      <c r="B34" t="s">
        <v>36</v>
      </c>
      <c r="E34" s="19">
        <v>368.28999999999996</v>
      </c>
      <c r="F34" s="154">
        <v>4927.7589999999991</v>
      </c>
      <c r="G34" s="119">
        <v>5296.0489999999991</v>
      </c>
      <c r="H34" s="19">
        <v>215.40600000000001</v>
      </c>
      <c r="I34" s="154">
        <v>4424.195999999999</v>
      </c>
      <c r="J34" s="20">
        <v>4639.601999999999</v>
      </c>
      <c r="L34" s="348">
        <f>E34/G34</f>
        <v>6.9540519734617265E-2</v>
      </c>
      <c r="M34" s="349">
        <f>F34/G34</f>
        <v>0.93045948026538272</v>
      </c>
      <c r="N34" s="350">
        <f t="shared" si="29"/>
        <v>1</v>
      </c>
      <c r="O34" s="348">
        <f>H34/J34</f>
        <v>4.6427689271622878E-2</v>
      </c>
      <c r="P34" s="349">
        <f>I34/J34</f>
        <v>0.95357231072837711</v>
      </c>
      <c r="Q34" s="350">
        <f t="shared" si="30"/>
        <v>1</v>
      </c>
      <c r="S34" s="326">
        <f t="shared" si="22"/>
        <v>-0.41511852073094563</v>
      </c>
      <c r="T34" s="330">
        <f t="shared" si="23"/>
        <v>-0.10218904780043021</v>
      </c>
      <c r="U34" s="209">
        <f t="shared" si="24"/>
        <v>-0.12395032598829811</v>
      </c>
    </row>
    <row r="35" spans="1:21" ht="24" customHeight="1" thickBot="1">
      <c r="A35" s="12" t="s">
        <v>12</v>
      </c>
      <c r="B35" s="13"/>
      <c r="C35" s="13"/>
      <c r="D35" s="13"/>
      <c r="E35" s="17">
        <v>29122.561000000002</v>
      </c>
      <c r="F35" s="340">
        <v>66328.627999999982</v>
      </c>
      <c r="G35" s="162">
        <v>95451.188999999955</v>
      </c>
      <c r="H35" s="17">
        <v>28432.039999999986</v>
      </c>
      <c r="I35" s="340">
        <v>55523.320000000007</v>
      </c>
      <c r="J35" s="18">
        <v>83955.36</v>
      </c>
      <c r="L35" s="334">
        <f>L27+L31</f>
        <v>1</v>
      </c>
      <c r="M35" s="343">
        <f t="shared" ref="M35:Q35" si="31">M27+M31</f>
        <v>0.99999999999999978</v>
      </c>
      <c r="N35" s="338">
        <f t="shared" si="31"/>
        <v>1</v>
      </c>
      <c r="O35" s="334">
        <f t="shared" si="31"/>
        <v>1</v>
      </c>
      <c r="P35" s="343">
        <f t="shared" si="31"/>
        <v>1</v>
      </c>
      <c r="Q35" s="335">
        <f t="shared" si="31"/>
        <v>1</v>
      </c>
      <c r="S35" s="327">
        <f t="shared" si="22"/>
        <v>-2.3710861143016067E-2</v>
      </c>
      <c r="T35" s="331">
        <f t="shared" si="23"/>
        <v>-0.16290564611105748</v>
      </c>
      <c r="U35" s="328">
        <f t="shared" si="24"/>
        <v>-0.12043672918521696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27259.140999999996</v>
      </c>
      <c r="F36" s="342">
        <f t="shared" ref="F36:G36" si="32">F28+F32</f>
        <v>52534.681999999972</v>
      </c>
      <c r="G36" s="324">
        <f t="shared" si="32"/>
        <v>79793.822999999975</v>
      </c>
      <c r="H36" s="180">
        <f>H28+H32</f>
        <v>26554.428999999989</v>
      </c>
      <c r="I36" s="342">
        <f t="shared" ref="I36:J36" si="33">I28+I32</f>
        <v>44999.706000000006</v>
      </c>
      <c r="J36" s="356">
        <f t="shared" si="33"/>
        <v>71554.134999999995</v>
      </c>
      <c r="L36" s="336">
        <f>E36/E35</f>
        <v>0.93601455586272087</v>
      </c>
      <c r="M36" s="344">
        <f t="shared" ref="M36" si="34">F36/F35</f>
        <v>0.79203631349045822</v>
      </c>
      <c r="N36" s="339">
        <f t="shared" ref="N36" si="35">G36/G35</f>
        <v>0.83596468347817032</v>
      </c>
      <c r="O36" s="336">
        <f t="shared" ref="O36" si="36">H36/H35</f>
        <v>0.93396143927766007</v>
      </c>
      <c r="P36" s="344">
        <f t="shared" ref="P36" si="37">I36/I35</f>
        <v>0.81046497219546665</v>
      </c>
      <c r="Q36" s="337">
        <f t="shared" ref="Q36" si="38">J36/J35</f>
        <v>0.85228787060171018</v>
      </c>
      <c r="S36" s="326">
        <f t="shared" si="22"/>
        <v>-2.5852318677246907E-2</v>
      </c>
      <c r="T36" s="330">
        <f t="shared" si="23"/>
        <v>-0.14342860208043079</v>
      </c>
      <c r="U36" s="209">
        <f t="shared" si="24"/>
        <v>-0.10326222870660029</v>
      </c>
    </row>
    <row r="37" spans="1:21" ht="24" customHeight="1">
      <c r="A37" s="8"/>
      <c r="B37" s="3" t="s">
        <v>37</v>
      </c>
      <c r="C37" s="3"/>
      <c r="D37" s="183"/>
      <c r="E37" s="19">
        <f>E29+E33</f>
        <v>963.923</v>
      </c>
      <c r="F37" s="154">
        <f t="shared" ref="F37:G37" si="39">F29+F33</f>
        <v>6725.5429999999997</v>
      </c>
      <c r="G37" s="119">
        <f t="shared" si="39"/>
        <v>7689.4659999999985</v>
      </c>
      <c r="H37" s="19">
        <f>H29+H33</f>
        <v>754.89700000000005</v>
      </c>
      <c r="I37" s="154">
        <f t="shared" ref="I37:J37" si="40">I29+I33</f>
        <v>5131.5530000000017</v>
      </c>
      <c r="J37" s="20">
        <f t="shared" si="40"/>
        <v>5886.4500000000025</v>
      </c>
      <c r="L37" s="345">
        <f>E37/E35</f>
        <v>3.3098840448819042E-2</v>
      </c>
      <c r="M37" s="346">
        <f t="shared" ref="M37" si="41">F37/F35</f>
        <v>0.10139728806089583</v>
      </c>
      <c r="N37" s="323">
        <f t="shared" ref="N37" si="42">G37/G35</f>
        <v>8.0559143165833194E-2</v>
      </c>
      <c r="O37" s="345">
        <f t="shared" ref="O37" si="43">H37/H35</f>
        <v>2.655092634928765E-2</v>
      </c>
      <c r="P37" s="346">
        <f t="shared" ref="P37" si="44">I37/I35</f>
        <v>9.2421580697984215E-2</v>
      </c>
      <c r="Q37" s="347">
        <f t="shared" ref="Q37" si="45">J37/J35</f>
        <v>7.0114046321759591E-2</v>
      </c>
      <c r="S37" s="326">
        <f t="shared" si="22"/>
        <v>-0.21684927115547606</v>
      </c>
      <c r="T37" s="330">
        <f t="shared" si="23"/>
        <v>-0.23700539867189876</v>
      </c>
      <c r="U37" s="209">
        <f t="shared" si="24"/>
        <v>-0.23447870112176791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899.49699999999996</v>
      </c>
      <c r="F38" s="155">
        <f t="shared" ref="F38:G38" si="46">F30+F34</f>
        <v>7068.4029999999984</v>
      </c>
      <c r="G38" s="123">
        <f t="shared" si="46"/>
        <v>7967.8999999999987</v>
      </c>
      <c r="H38" s="21">
        <f>H30+H34</f>
        <v>1122.7139999999999</v>
      </c>
      <c r="I38" s="155">
        <f t="shared" ref="I38:J38" si="47">I30+I34</f>
        <v>5392.0609999999988</v>
      </c>
      <c r="J38" s="22">
        <f t="shared" si="47"/>
        <v>6514.7749999999996</v>
      </c>
      <c r="L38" s="348">
        <f>E38/E35</f>
        <v>3.0886603688459951E-2</v>
      </c>
      <c r="M38" s="349">
        <f t="shared" ref="M38" si="48">F38/F35</f>
        <v>0.10656639844864574</v>
      </c>
      <c r="N38" s="351">
        <f t="shared" ref="N38" si="49">G38/G35</f>
        <v>8.3476173355996677E-2</v>
      </c>
      <c r="O38" s="348">
        <f t="shared" ref="O38" si="50">H38/H35</f>
        <v>3.9487634373052388E-2</v>
      </c>
      <c r="P38" s="349">
        <f t="shared" ref="P38" si="51">I38/I35</f>
        <v>9.7113447106549067E-2</v>
      </c>
      <c r="Q38" s="350">
        <f t="shared" ref="Q38" si="52">J38/J35</f>
        <v>7.7598083076530183E-2</v>
      </c>
      <c r="S38" s="332">
        <f t="shared" si="22"/>
        <v>0.24815758140382901</v>
      </c>
      <c r="T38" s="333">
        <f t="shared" si="23"/>
        <v>-0.23715993556111614</v>
      </c>
      <c r="U38" s="208">
        <f t="shared" si="24"/>
        <v>-0.18237239423185522</v>
      </c>
    </row>
    <row r="41" spans="1:21">
      <c r="A41" s="1" t="s">
        <v>133</v>
      </c>
    </row>
    <row r="42" spans="1:21" ht="15.75" thickBot="1"/>
    <row r="43" spans="1:21" ht="22.5" customHeight="1">
      <c r="A43" s="441" t="s">
        <v>16</v>
      </c>
      <c r="B43" s="428"/>
      <c r="C43" s="428"/>
      <c r="D43" s="428"/>
      <c r="E43" s="414" t="str">
        <f>E5</f>
        <v>jan-fev</v>
      </c>
      <c r="F43" s="477"/>
      <c r="G43" s="477"/>
      <c r="H43" s="477"/>
      <c r="I43" s="477"/>
      <c r="J43" s="415"/>
      <c r="L43" s="484" t="s">
        <v>160</v>
      </c>
      <c r="M43" s="471"/>
      <c r="N43" s="471"/>
    </row>
    <row r="44" spans="1:21" ht="18.75" customHeight="1">
      <c r="A44" s="455"/>
      <c r="B44" s="429"/>
      <c r="C44" s="429"/>
      <c r="D44" s="429"/>
      <c r="E44" s="479">
        <f>E6</f>
        <v>2025</v>
      </c>
      <c r="F44" s="473"/>
      <c r="G44" s="474"/>
      <c r="H44" s="480">
        <f>H6</f>
        <v>2026</v>
      </c>
      <c r="I44" s="481"/>
      <c r="J44" s="482"/>
      <c r="L44" s="485" t="s">
        <v>130</v>
      </c>
      <c r="M44" s="476" t="s">
        <v>129</v>
      </c>
      <c r="N44" s="429" t="s">
        <v>12</v>
      </c>
      <c r="S44" t="s">
        <v>136</v>
      </c>
    </row>
    <row r="45" spans="1:21" ht="18.75" customHeight="1" thickBot="1">
      <c r="A45" s="442"/>
      <c r="B45" s="465"/>
      <c r="C45" s="465"/>
      <c r="D45" s="465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25"/>
      <c r="M45" s="419"/>
      <c r="N45" s="465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2.1269037173871581</v>
      </c>
      <c r="F46" s="359">
        <f t="shared" ref="F46:J46" si="53">(F27/F8)*10</f>
        <v>1.7735931890570122</v>
      </c>
      <c r="G46" s="360">
        <f t="shared" si="53"/>
        <v>1.8796815768016173</v>
      </c>
      <c r="H46" s="358">
        <f t="shared" si="53"/>
        <v>2.1005319148936161</v>
      </c>
      <c r="I46" s="359">
        <f t="shared" si="53"/>
        <v>2.1312689814089287</v>
      </c>
      <c r="J46" s="361">
        <f t="shared" si="53"/>
        <v>2.1192489881133389</v>
      </c>
      <c r="L46" s="365">
        <f>(H46-E46)/E46</f>
        <v>-1.2399152005780031E-2</v>
      </c>
      <c r="M46" s="329">
        <f>(I46-F46)/F46</f>
        <v>0.20166732402828311</v>
      </c>
      <c r="N46" s="164">
        <f>(J46-G46)/G46</f>
        <v>0.12745106100329978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47" si="54">(E28/E9)*10</f>
        <v>2.3171463137709649</v>
      </c>
      <c r="F47" s="156">
        <f t="shared" si="54"/>
        <v>2.7674235902398596</v>
      </c>
      <c r="G47" s="362">
        <f t="shared" si="54"/>
        <v>2.5717668242401999</v>
      </c>
      <c r="H47" s="124">
        <f t="shared" si="54"/>
        <v>2.3522696250669242</v>
      </c>
      <c r="I47" s="156">
        <f t="shared" si="54"/>
        <v>2.6793779668766708</v>
      </c>
      <c r="J47" s="363">
        <f t="shared" si="54"/>
        <v>2.5347342992054855</v>
      </c>
      <c r="L47" s="326">
        <f t="shared" ref="L47:L57" si="55">(H47-E47)/E47</f>
        <v>1.5158003224577972E-2</v>
      </c>
      <c r="M47" s="330">
        <f t="shared" ref="M47:M57" si="56">(I47-F47)/F47</f>
        <v>-3.1815015118649634E-2</v>
      </c>
      <c r="N47" s="209">
        <f t="shared" ref="N47:N57" si="57">(J47-G47)/G47</f>
        <v>-1.4399643344670322E-2</v>
      </c>
    </row>
    <row r="48" spans="1:21" ht="24" customHeight="1">
      <c r="A48" s="8"/>
      <c r="B48" t="s">
        <v>37</v>
      </c>
      <c r="E48" s="125">
        <f t="shared" ref="E48:J48" si="58">(E29/E10)*10</f>
        <v>1.4847967921530489</v>
      </c>
      <c r="F48" s="157">
        <f t="shared" si="58"/>
        <v>1.5091620600638582</v>
      </c>
      <c r="G48" s="364">
        <f t="shared" si="58"/>
        <v>1.5060401056618655</v>
      </c>
      <c r="H48" s="125">
        <f t="shared" si="58"/>
        <v>1.808831408927118</v>
      </c>
      <c r="I48" s="157">
        <f t="shared" si="58"/>
        <v>1.5210806673468995</v>
      </c>
      <c r="J48" s="363">
        <f t="shared" si="58"/>
        <v>1.5571446146906096</v>
      </c>
      <c r="L48" s="326">
        <f t="shared" si="55"/>
        <v>0.21823499248284237</v>
      </c>
      <c r="M48" s="330">
        <f t="shared" si="56"/>
        <v>7.8974999428073102E-3</v>
      </c>
      <c r="N48" s="209">
        <f t="shared" si="57"/>
        <v>3.3933033281530689E-2</v>
      </c>
    </row>
    <row r="49" spans="1:14" ht="24" customHeight="1" thickBot="1">
      <c r="A49" s="8"/>
      <c r="B49" t="s">
        <v>36</v>
      </c>
      <c r="E49" s="125">
        <f t="shared" ref="E49:J49" si="59">(E30/E11)*10</f>
        <v>1.0109928801307879</v>
      </c>
      <c r="F49" s="157">
        <f t="shared" si="59"/>
        <v>0.53372235140179647</v>
      </c>
      <c r="G49" s="364">
        <f t="shared" si="59"/>
        <v>0.58900474911561695</v>
      </c>
      <c r="H49" s="125">
        <f t="shared" si="59"/>
        <v>0.9996011766390871</v>
      </c>
      <c r="I49" s="157">
        <f t="shared" si="59"/>
        <v>0.71943052996273771</v>
      </c>
      <c r="J49" s="363">
        <f t="shared" si="59"/>
        <v>0.83230381302011436</v>
      </c>
      <c r="L49" s="326">
        <f t="shared" si="55"/>
        <v>-1.1267837504678692E-2</v>
      </c>
      <c r="M49" s="330">
        <f t="shared" si="56"/>
        <v>0.34794903768445806</v>
      </c>
      <c r="N49" s="209">
        <f t="shared" si="57"/>
        <v>0.41306808522309507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ref="E50:J50" si="60">(E31/E12)*10</f>
        <v>2.677159167614664</v>
      </c>
      <c r="F50" s="359">
        <f t="shared" si="60"/>
        <v>2.2004721454896572</v>
      </c>
      <c r="G50" s="360">
        <f t="shared" si="60"/>
        <v>2.3188436898781206</v>
      </c>
      <c r="H50" s="358">
        <f t="shared" si="60"/>
        <v>2.7374476690686365</v>
      </c>
      <c r="I50" s="359">
        <f t="shared" si="60"/>
        <v>2.1507965119925432</v>
      </c>
      <c r="J50" s="361">
        <f t="shared" si="60"/>
        <v>2.305137582112037</v>
      </c>
      <c r="L50" s="327">
        <f t="shared" si="55"/>
        <v>2.2519580525236095E-2</v>
      </c>
      <c r="M50" s="331">
        <f t="shared" si="56"/>
        <v>-2.257498855367697E-2</v>
      </c>
      <c r="N50" s="328">
        <f t="shared" si="57"/>
        <v>-5.910751046269965E-3</v>
      </c>
    </row>
    <row r="51" spans="1:14" ht="24" customHeight="1">
      <c r="A51" s="46"/>
      <c r="B51" s="3" t="s">
        <v>33</v>
      </c>
      <c r="C51" s="3"/>
      <c r="D51" s="3"/>
      <c r="E51" s="125">
        <f t="shared" ref="E51:J51" si="61">(E32/E13)*10</f>
        <v>2.8017271743151131</v>
      </c>
      <c r="F51" s="157">
        <f t="shared" si="61"/>
        <v>3.0787953591871133</v>
      </c>
      <c r="G51" s="364">
        <f t="shared" si="61"/>
        <v>2.9850368429743437</v>
      </c>
      <c r="H51" s="125">
        <f t="shared" si="61"/>
        <v>2.8361868099685479</v>
      </c>
      <c r="I51" s="157">
        <f t="shared" si="61"/>
        <v>3.0419512091432868</v>
      </c>
      <c r="J51" s="363">
        <f t="shared" si="61"/>
        <v>2.9664478146670032</v>
      </c>
      <c r="L51" s="326">
        <f t="shared" si="55"/>
        <v>1.2299425857501101E-2</v>
      </c>
      <c r="M51" s="330">
        <f t="shared" si="56"/>
        <v>-1.1967066902931296E-2</v>
      </c>
      <c r="N51" s="209">
        <f t="shared" si="57"/>
        <v>-6.227403306961532E-3</v>
      </c>
    </row>
    <row r="52" spans="1:14" ht="24" customHeight="1">
      <c r="A52" s="8"/>
      <c r="B52" s="3" t="s">
        <v>37</v>
      </c>
      <c r="D52" s="3"/>
      <c r="E52" s="125">
        <f t="shared" ref="E52:J52" si="62">(E33/E14)*10</f>
        <v>1.574254807692308</v>
      </c>
      <c r="F52" s="157">
        <f t="shared" si="62"/>
        <v>1.1816007915651501</v>
      </c>
      <c r="G52" s="364">
        <f t="shared" si="62"/>
        <v>1.2193046405385912</v>
      </c>
      <c r="H52" s="125">
        <f t="shared" si="62"/>
        <v>1.3020034730753383</v>
      </c>
      <c r="I52" s="157">
        <f t="shared" si="62"/>
        <v>1.185752723991464</v>
      </c>
      <c r="J52" s="363">
        <f t="shared" si="62"/>
        <v>1.1974869251676559</v>
      </c>
      <c r="L52" s="326">
        <f t="shared" si="55"/>
        <v>-0.17293981462636379</v>
      </c>
      <c r="M52" s="330">
        <f t="shared" si="56"/>
        <v>3.5138199432096671E-3</v>
      </c>
      <c r="N52" s="209">
        <f t="shared" si="57"/>
        <v>-1.7893571996329016E-2</v>
      </c>
    </row>
    <row r="53" spans="1:14" ht="24" customHeight="1" thickBot="1">
      <c r="A53" s="8"/>
      <c r="B53" t="s">
        <v>36</v>
      </c>
      <c r="E53" s="125">
        <f t="shared" ref="E53:J53" si="63">(E34/E15)*10</f>
        <v>1.1548870011320269</v>
      </c>
      <c r="F53" s="157">
        <f t="shared" si="63"/>
        <v>0.83277983776560704</v>
      </c>
      <c r="G53" s="364">
        <f t="shared" si="63"/>
        <v>0.84925141169101748</v>
      </c>
      <c r="H53" s="125">
        <f t="shared" si="63"/>
        <v>1.3194450399681481</v>
      </c>
      <c r="I53" s="157">
        <f t="shared" si="63"/>
        <v>0.8397125440549601</v>
      </c>
      <c r="J53" s="363">
        <f t="shared" si="63"/>
        <v>0.85413068363194267</v>
      </c>
      <c r="L53" s="326">
        <f t="shared" si="55"/>
        <v>0.14248843278590931</v>
      </c>
      <c r="M53" s="330">
        <f t="shared" si="56"/>
        <v>8.324776819710087E-3</v>
      </c>
      <c r="N53" s="209">
        <f t="shared" si="57"/>
        <v>5.7453798413000592E-3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ref="E54:J54" si="64">(E35/E16)*10</f>
        <v>2.4338886685785606</v>
      </c>
      <c r="F54" s="359">
        <f t="shared" si="64"/>
        <v>2.0387252702627059</v>
      </c>
      <c r="G54" s="360">
        <f t="shared" si="64"/>
        <v>2.1449797940701214</v>
      </c>
      <c r="H54" s="358">
        <f t="shared" si="64"/>
        <v>2.4417967827105351</v>
      </c>
      <c r="I54" s="359">
        <f t="shared" si="64"/>
        <v>2.1444488032068714</v>
      </c>
      <c r="J54" s="361">
        <f t="shared" si="64"/>
        <v>2.2366890994436419</v>
      </c>
      <c r="L54" s="327">
        <f t="shared" si="55"/>
        <v>3.2491683921570085E-3</v>
      </c>
      <c r="M54" s="331">
        <f t="shared" si="56"/>
        <v>5.1857665417833453E-2</v>
      </c>
      <c r="N54" s="328">
        <f t="shared" si="57"/>
        <v>4.2755323675800767E-2</v>
      </c>
    </row>
    <row r="55" spans="1:14" ht="24" customHeight="1">
      <c r="A55" s="179"/>
      <c r="B55" s="177" t="s">
        <v>33</v>
      </c>
      <c r="C55" s="177"/>
      <c r="D55" s="178"/>
      <c r="E55" s="124">
        <f t="shared" ref="E55:J55" si="65">(E36/E17)*10</f>
        <v>2.5993367954106801</v>
      </c>
      <c r="F55" s="156">
        <f t="shared" si="65"/>
        <v>2.978181900639743</v>
      </c>
      <c r="G55" s="362">
        <f t="shared" si="65"/>
        <v>2.8369311343874393</v>
      </c>
      <c r="H55" s="124">
        <f t="shared" si="65"/>
        <v>2.6321870014051836</v>
      </c>
      <c r="I55" s="156">
        <f t="shared" si="65"/>
        <v>2.9159083473476031</v>
      </c>
      <c r="J55" s="366">
        <f t="shared" si="65"/>
        <v>2.8037536781222077</v>
      </c>
      <c r="L55" s="326">
        <f t="shared" si="55"/>
        <v>1.2637918276886224E-2</v>
      </c>
      <c r="M55" s="330">
        <f t="shared" si="56"/>
        <v>-2.0909922687651458E-2</v>
      </c>
      <c r="N55" s="209">
        <f t="shared" si="57"/>
        <v>-1.1694840196533501E-2</v>
      </c>
    </row>
    <row r="56" spans="1:14" ht="24" customHeight="1">
      <c r="A56" s="8"/>
      <c r="B56" s="3" t="s">
        <v>37</v>
      </c>
      <c r="C56" s="3"/>
      <c r="D56" s="183"/>
      <c r="E56" s="125">
        <f t="shared" ref="E56:J56" si="66">(E37/E18)*10</f>
        <v>1.5200068752690579</v>
      </c>
      <c r="F56" s="157">
        <f t="shared" si="66"/>
        <v>1.3541843434699354</v>
      </c>
      <c r="G56" s="364">
        <f t="shared" si="66"/>
        <v>1.3729603026221791</v>
      </c>
      <c r="H56" s="125">
        <f t="shared" si="66"/>
        <v>1.5576962758757307</v>
      </c>
      <c r="I56" s="157">
        <f t="shared" si="66"/>
        <v>1.3345541805456449</v>
      </c>
      <c r="J56" s="363">
        <f t="shared" si="66"/>
        <v>1.3595301180109429</v>
      </c>
      <c r="L56" s="326">
        <f t="shared" si="55"/>
        <v>2.4795546138566885E-2</v>
      </c>
      <c r="M56" s="330">
        <f t="shared" si="56"/>
        <v>-1.449593108866596E-2</v>
      </c>
      <c r="N56" s="209">
        <f t="shared" si="57"/>
        <v>-9.7819176458242736E-3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ref="E57:J57" si="67">(E38/E19)*10</f>
        <v>1.0653407206677974</v>
      </c>
      <c r="F57" s="158">
        <f t="shared" si="67"/>
        <v>0.71196480910650561</v>
      </c>
      <c r="G57" s="367">
        <f t="shared" si="67"/>
        <v>0.7396621220381695</v>
      </c>
      <c r="H57" s="126">
        <f t="shared" si="67"/>
        <v>1.0483591287905316</v>
      </c>
      <c r="I57" s="158">
        <f t="shared" si="67"/>
        <v>0.81524666375568033</v>
      </c>
      <c r="J57" s="368">
        <f t="shared" si="67"/>
        <v>0.84773171559108595</v>
      </c>
      <c r="L57" s="332">
        <f t="shared" si="55"/>
        <v>-1.5940057061388818E-2</v>
      </c>
      <c r="M57" s="333">
        <f t="shared" si="56"/>
        <v>0.14506595456422958</v>
      </c>
      <c r="N57" s="208">
        <f t="shared" si="57"/>
        <v>0.14610670241586285</v>
      </c>
    </row>
  </sheetData>
  <mergeCells count="30">
    <mergeCell ref="A5:D7"/>
    <mergeCell ref="L6:N6"/>
    <mergeCell ref="O6:Q6"/>
    <mergeCell ref="O25:Q25"/>
    <mergeCell ref="A43:D45"/>
    <mergeCell ref="E43:J43"/>
    <mergeCell ref="E44:G44"/>
    <mergeCell ref="H44:J44"/>
    <mergeCell ref="A24:D26"/>
    <mergeCell ref="E24:J24"/>
    <mergeCell ref="L24:Q24"/>
    <mergeCell ref="E25:G25"/>
    <mergeCell ref="H25:J25"/>
    <mergeCell ref="L43:N43"/>
    <mergeCell ref="L44:L45"/>
    <mergeCell ref="M44:M45"/>
    <mergeCell ref="S5:U5"/>
    <mergeCell ref="S6:S7"/>
    <mergeCell ref="T6:T7"/>
    <mergeCell ref="U6:U7"/>
    <mergeCell ref="E5:J5"/>
    <mergeCell ref="L5:Q5"/>
    <mergeCell ref="E6:G6"/>
    <mergeCell ref="H6:J6"/>
    <mergeCell ref="N44:N45"/>
    <mergeCell ref="S24:U24"/>
    <mergeCell ref="L25:N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F3206D7-666F-41E7-A978-4F801C7703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27A0EAFB-5F63-479D-8F20-BC28680493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14" id="{E95C479B-FA3F-437E-A912-946FCB7A7C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8" id="{7F163B1A-0C36-48EB-B9DA-8774E571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13" id="{42E54805-FD48-45A6-9738-C285FA39C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7" id="{97BB28DD-341F-4137-ADC8-18B8B7FA49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AQ97"/>
  <sheetViews>
    <sheetView showGridLines="0" workbookViewId="0">
      <selection activeCell="B5" sqref="B5:G5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145</v>
      </c>
    </row>
    <row r="3" spans="1:43" ht="8.25" customHeight="1" thickBot="1"/>
    <row r="4" spans="1:43">
      <c r="A4" s="468" t="s">
        <v>3</v>
      </c>
      <c r="B4" s="414" t="s">
        <v>137</v>
      </c>
      <c r="C4" s="477"/>
      <c r="D4" s="477"/>
      <c r="E4" s="477"/>
      <c r="F4" s="477"/>
      <c r="G4" s="492"/>
      <c r="H4" s="478" t="s">
        <v>139</v>
      </c>
      <c r="I4" s="477"/>
      <c r="J4" s="477"/>
      <c r="K4" s="477"/>
      <c r="L4" s="477"/>
      <c r="M4" s="492"/>
      <c r="N4" s="493" t="s">
        <v>160</v>
      </c>
      <c r="O4" s="471"/>
      <c r="P4" s="494"/>
      <c r="R4" s="478" t="s">
        <v>138</v>
      </c>
      <c r="S4" s="477"/>
      <c r="T4" s="477"/>
      <c r="U4" s="477"/>
      <c r="V4" s="477"/>
      <c r="W4" s="492"/>
      <c r="X4" s="477" t="s">
        <v>140</v>
      </c>
      <c r="Y4" s="477"/>
      <c r="Z4" s="477"/>
      <c r="AA4" s="477"/>
      <c r="AB4" s="477"/>
      <c r="AC4" s="415"/>
      <c r="AE4" s="471" t="s">
        <v>160</v>
      </c>
      <c r="AF4" s="471"/>
      <c r="AG4" s="471"/>
      <c r="AI4" s="486" t="s">
        <v>143</v>
      </c>
      <c r="AJ4" s="487"/>
      <c r="AK4" s="487"/>
      <c r="AL4" s="487"/>
      <c r="AM4" s="487"/>
      <c r="AN4" s="488"/>
      <c r="AO4" s="471" t="s">
        <v>160</v>
      </c>
      <c r="AP4" s="471"/>
      <c r="AQ4" s="471"/>
    </row>
    <row r="5" spans="1:43">
      <c r="A5" s="469"/>
      <c r="B5" s="497" t="s">
        <v>219</v>
      </c>
      <c r="C5" s="473"/>
      <c r="D5" s="474"/>
      <c r="E5" s="498" t="s">
        <v>220</v>
      </c>
      <c r="F5" s="481"/>
      <c r="G5" s="495"/>
      <c r="H5" s="497" t="str">
        <f>B5</f>
        <v>jan-fev 2025</v>
      </c>
      <c r="I5" s="473"/>
      <c r="J5" s="474"/>
      <c r="K5" s="498" t="str">
        <f>E5</f>
        <v>jan-fev 2026</v>
      </c>
      <c r="L5" s="481"/>
      <c r="M5" s="495"/>
      <c r="N5" s="479" t="s">
        <v>141</v>
      </c>
      <c r="O5" s="473"/>
      <c r="P5" s="483"/>
      <c r="R5" s="497" t="str">
        <f>B5</f>
        <v>jan-fev 2025</v>
      </c>
      <c r="S5" s="473"/>
      <c r="T5" s="474"/>
      <c r="U5" s="497" t="str">
        <f>K5</f>
        <v>jan-fev 2026</v>
      </c>
      <c r="V5" s="473"/>
      <c r="W5" s="474"/>
      <c r="X5" s="497" t="str">
        <f>H5</f>
        <v>jan-fev 2025</v>
      </c>
      <c r="Y5" s="473"/>
      <c r="Z5" s="474"/>
      <c r="AA5" s="497" t="str">
        <f>U5</f>
        <v>jan-fev 2026</v>
      </c>
      <c r="AB5" s="473"/>
      <c r="AC5" s="474"/>
      <c r="AE5" s="472" t="s">
        <v>142</v>
      </c>
      <c r="AF5" s="473"/>
      <c r="AG5" s="483"/>
      <c r="AI5" s="502" t="str">
        <f>X5</f>
        <v>jan-fev 2025</v>
      </c>
      <c r="AJ5" s="490"/>
      <c r="AK5" s="490"/>
      <c r="AL5" s="497" t="str">
        <f>AA5</f>
        <v>jan-fev 2026</v>
      </c>
      <c r="AM5" s="473"/>
      <c r="AN5" s="474"/>
      <c r="AO5" s="473" t="s">
        <v>143</v>
      </c>
      <c r="AP5" s="473"/>
      <c r="AQ5" s="483"/>
    </row>
    <row r="6" spans="1:43" ht="19.5" customHeight="1" thickBot="1">
      <c r="A6" s="470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169</v>
      </c>
      <c r="B7" s="39">
        <v>12355.960000000001</v>
      </c>
      <c r="C7" s="370">
        <v>24905.679999999993</v>
      </c>
      <c r="D7" s="375">
        <v>37261.639999999992</v>
      </c>
      <c r="E7" s="39">
        <v>9436.3200000000015</v>
      </c>
      <c r="F7" s="379">
        <v>21144.170000000002</v>
      </c>
      <c r="G7" s="377">
        <v>30580.490000000005</v>
      </c>
      <c r="H7" s="345">
        <f t="shared" ref="H7:H32" si="0">B7/$B$33</f>
        <v>0.10326368973322764</v>
      </c>
      <c r="I7" s="323">
        <f t="shared" ref="I7:I32" si="1">C7/$C$33</f>
        <v>7.6551921425355704E-2</v>
      </c>
      <c r="J7" s="398">
        <f t="shared" ref="J7:J32" si="2">D7/$D$33</f>
        <v>8.3734383752846697E-2</v>
      </c>
      <c r="K7" s="323">
        <f t="shared" ref="K7:K32" si="3">E7/$E$33</f>
        <v>8.1040881402203613E-2</v>
      </c>
      <c r="L7" s="323">
        <f t="shared" ref="L7:L32" si="4">F7/$F$33</f>
        <v>8.1664046838882551E-2</v>
      </c>
      <c r="M7" s="399">
        <f t="shared" ref="M7:M32" si="5">G7/$G$33</f>
        <v>8.1470734731701841E-2</v>
      </c>
      <c r="N7" s="392">
        <f t="shared" ref="N7:N33" si="6">(E7-B7)/B7</f>
        <v>-0.23629406375546694</v>
      </c>
      <c r="O7" s="393">
        <f t="shared" ref="O7:O33" si="7">(F7-C7)/C7</f>
        <v>-0.15103020676407922</v>
      </c>
      <c r="P7" s="382">
        <f t="shared" ref="P7:P33" si="8">(G7-D7)/D7</f>
        <v>-0.17930370214515487</v>
      </c>
      <c r="R7" s="401">
        <v>3562.2419999999997</v>
      </c>
      <c r="S7" s="369">
        <v>7986.6029999999992</v>
      </c>
      <c r="T7" s="374">
        <v>11548.844999999999</v>
      </c>
      <c r="U7" s="39">
        <v>2926.7679999999996</v>
      </c>
      <c r="V7" s="112">
        <v>6617.4880000000003</v>
      </c>
      <c r="W7" s="380">
        <v>9544.2559999999994</v>
      </c>
      <c r="X7" s="345">
        <f>R7/$R$33</f>
        <v>0.12231898149342016</v>
      </c>
      <c r="Y7" s="323">
        <f>S7/$S$33</f>
        <v>0.12040959146629715</v>
      </c>
      <c r="Z7" s="398">
        <f>T7/$T$33</f>
        <v>0.12099215442984154</v>
      </c>
      <c r="AA7" s="323">
        <f>U7/$U$33</f>
        <v>0.10293907858880336</v>
      </c>
      <c r="AB7" s="323">
        <f>V7/$V$33</f>
        <v>0.11918393928893295</v>
      </c>
      <c r="AC7" s="399">
        <f>W7/$W$33</f>
        <v>0.11368250937164698</v>
      </c>
      <c r="AE7" s="392">
        <f t="shared" ref="AE7:AE33" si="9">(U7-R7)/R7</f>
        <v>-0.17839158597310351</v>
      </c>
      <c r="AF7" s="393">
        <f t="shared" ref="AF7:AF33" si="10">(V7-S7)/S7</f>
        <v>-0.17142645001886272</v>
      </c>
      <c r="AG7" s="382">
        <f t="shared" ref="AG7:AG33" si="11">(W7-T7)/T7</f>
        <v>-0.17357484666215539</v>
      </c>
      <c r="AI7" s="27">
        <f t="shared" ref="AI7:AI18" si="12">(R7/B7)*10</f>
        <v>2.8830151602951122</v>
      </c>
      <c r="AJ7" s="28">
        <f t="shared" ref="AJ7:AJ18" si="13">(S7/C7)*10</f>
        <v>3.206739587114265</v>
      </c>
      <c r="AK7" s="406">
        <f t="shared" ref="AK7:AK18" si="14">(T7/D7)*10</f>
        <v>3.0993925656519683</v>
      </c>
      <c r="AL7" s="28">
        <f t="shared" ref="AL7:AL18" si="15">(U7/E7)*10</f>
        <v>3.1015989283958145</v>
      </c>
      <c r="AM7" s="28">
        <f t="shared" ref="AM7:AM18" si="16">(V7/F7)*10</f>
        <v>3.1296986356049916</v>
      </c>
      <c r="AN7" s="402">
        <f t="shared" ref="AN7:AN18" si="17">(W7/G7)*10</f>
        <v>3.1210278187170966</v>
      </c>
      <c r="AO7" s="383">
        <f t="shared" ref="AO7:AO18" si="18">(AL7-AI7)/AI7</f>
        <v>7.5817765758237496E-2</v>
      </c>
      <c r="AP7" s="381">
        <f t="shared" ref="AP7:AP18" si="19">(AM7-AJ7)/AJ7</f>
        <v>-2.4024698425419159E-2</v>
      </c>
      <c r="AQ7" s="382">
        <f t="shared" ref="AQ7:AQ18" si="20">(AN7-AK7)/AK7</f>
        <v>6.98048169337891E-3</v>
      </c>
    </row>
    <row r="8" spans="1:43" ht="20.100000000000001" customHeight="1">
      <c r="A8" s="8" t="s">
        <v>172</v>
      </c>
      <c r="B8" s="19">
        <v>2741.77</v>
      </c>
      <c r="C8" s="371">
        <v>68642.559999999998</v>
      </c>
      <c r="D8" s="375">
        <v>71384.33</v>
      </c>
      <c r="E8" s="19">
        <v>1495.68</v>
      </c>
      <c r="F8" s="369">
        <v>59997.119999999995</v>
      </c>
      <c r="G8" s="377">
        <v>61492.799999999996</v>
      </c>
      <c r="H8" s="345">
        <f t="shared" si="0"/>
        <v>2.291406629674032E-2</v>
      </c>
      <c r="I8" s="323">
        <f t="shared" si="1"/>
        <v>0.21098479782745402</v>
      </c>
      <c r="J8" s="399">
        <f t="shared" si="2"/>
        <v>0.16041491684638273</v>
      </c>
      <c r="K8" s="323">
        <f t="shared" si="3"/>
        <v>1.2845179635244236E-2</v>
      </c>
      <c r="L8" s="323">
        <f t="shared" si="4"/>
        <v>0.23172380934688172</v>
      </c>
      <c r="M8" s="399">
        <f t="shared" si="5"/>
        <v>0.1638254847031422</v>
      </c>
      <c r="N8" s="394">
        <f t="shared" si="6"/>
        <v>-0.45448378237415971</v>
      </c>
      <c r="O8" s="395">
        <f t="shared" si="7"/>
        <v>-0.12594868256661759</v>
      </c>
      <c r="P8" s="386">
        <f t="shared" si="8"/>
        <v>-0.13856724578069174</v>
      </c>
      <c r="R8" s="401">
        <v>478.52300000000002</v>
      </c>
      <c r="S8" s="369">
        <v>7564.0210000000006</v>
      </c>
      <c r="T8" s="374">
        <v>8042.5440000000008</v>
      </c>
      <c r="U8" s="19">
        <v>340.44299999999993</v>
      </c>
      <c r="V8" s="119">
        <v>6812.7669999999989</v>
      </c>
      <c r="W8" s="375">
        <v>7153.2099999999991</v>
      </c>
      <c r="X8" s="345">
        <f t="shared" ref="X8:X32" si="21">R8/$R$33</f>
        <v>1.6431350251099139E-2</v>
      </c>
      <c r="Y8" s="323">
        <f t="shared" ref="Y8:Y32" si="22">S8/$S$33</f>
        <v>0.11403855662444878</v>
      </c>
      <c r="Z8" s="399">
        <f t="shared" ref="Z8:Z32" si="23">T8/$T$33</f>
        <v>8.4258185615686737E-2</v>
      </c>
      <c r="AA8" s="323">
        <f t="shared" ref="AA8:AA32" si="24">U8/$U$33</f>
        <v>1.1973920970848383E-2</v>
      </c>
      <c r="AB8" s="323">
        <f t="shared" ref="AB8:AB32" si="25">V8/$V$33</f>
        <v>0.12270100202941747</v>
      </c>
      <c r="AC8" s="399">
        <f t="shared" ref="AC8:AC32" si="26">W8/$W$33</f>
        <v>8.520254096939131E-2</v>
      </c>
      <c r="AE8" s="394">
        <f t="shared" si="9"/>
        <v>-0.2885545731344159</v>
      </c>
      <c r="AF8" s="395">
        <f t="shared" si="10"/>
        <v>-9.931939638983045E-2</v>
      </c>
      <c r="AG8" s="386">
        <f t="shared" si="11"/>
        <v>-0.11057869251321492</v>
      </c>
      <c r="AI8" s="27">
        <f t="shared" si="12"/>
        <v>1.7453068638142515</v>
      </c>
      <c r="AJ8" s="28">
        <f t="shared" si="13"/>
        <v>1.1019433133030003</v>
      </c>
      <c r="AK8" s="402">
        <f t="shared" si="14"/>
        <v>1.1266539869464349</v>
      </c>
      <c r="AL8" s="28">
        <f t="shared" si="15"/>
        <v>2.2761753851091138</v>
      </c>
      <c r="AM8" s="28">
        <f t="shared" si="16"/>
        <v>1.1355156714188945</v>
      </c>
      <c r="AN8" s="402">
        <f t="shared" si="17"/>
        <v>1.1632597637446986</v>
      </c>
      <c r="AO8" s="384">
        <f t="shared" si="18"/>
        <v>0.30416915918996884</v>
      </c>
      <c r="AP8" s="385">
        <f t="shared" si="19"/>
        <v>3.0466501961215538E-2</v>
      </c>
      <c r="AQ8" s="386">
        <f t="shared" si="20"/>
        <v>3.2490700092826348E-2</v>
      </c>
    </row>
    <row r="9" spans="1:43" ht="20.100000000000001" customHeight="1">
      <c r="A9" s="8" t="s">
        <v>170</v>
      </c>
      <c r="B9" s="19">
        <v>13382.470000000001</v>
      </c>
      <c r="C9" s="371">
        <v>19309.34</v>
      </c>
      <c r="D9" s="375">
        <v>32691.81</v>
      </c>
      <c r="E9" s="19">
        <v>12009.54</v>
      </c>
      <c r="F9" s="369">
        <v>11243.310000000001</v>
      </c>
      <c r="G9" s="377">
        <v>23252.850000000002</v>
      </c>
      <c r="H9" s="345">
        <f t="shared" si="0"/>
        <v>0.11184264354564331</v>
      </c>
      <c r="I9" s="323">
        <f t="shared" si="1"/>
        <v>5.935060108599638E-2</v>
      </c>
      <c r="J9" s="399">
        <f t="shared" si="2"/>
        <v>7.3465058545870557E-2</v>
      </c>
      <c r="K9" s="323">
        <f t="shared" si="3"/>
        <v>0.10314017613169332</v>
      </c>
      <c r="L9" s="323">
        <f t="shared" si="4"/>
        <v>4.3424461421946406E-2</v>
      </c>
      <c r="M9" s="399">
        <f t="shared" si="5"/>
        <v>6.1948869168088963E-2</v>
      </c>
      <c r="N9" s="394">
        <f t="shared" si="6"/>
        <v>-0.10259167403326891</v>
      </c>
      <c r="O9" s="395">
        <f t="shared" si="7"/>
        <v>-0.41772686171562562</v>
      </c>
      <c r="P9" s="386">
        <f t="shared" si="8"/>
        <v>-0.2887255248332839</v>
      </c>
      <c r="R9" s="401">
        <v>3857.9740000000002</v>
      </c>
      <c r="S9" s="369">
        <v>6409.7120000000014</v>
      </c>
      <c r="T9" s="374">
        <v>10267.686000000002</v>
      </c>
      <c r="U9" s="19">
        <v>3254.6310000000003</v>
      </c>
      <c r="V9" s="119">
        <v>3158.998</v>
      </c>
      <c r="W9" s="375">
        <v>6413.6290000000008</v>
      </c>
      <c r="X9" s="345">
        <f t="shared" si="21"/>
        <v>0.13247372028854193</v>
      </c>
      <c r="Y9" s="323">
        <f t="shared" si="22"/>
        <v>9.6635678940924272E-2</v>
      </c>
      <c r="Z9" s="399">
        <f t="shared" si="23"/>
        <v>0.10757001675484625</v>
      </c>
      <c r="AA9" s="323">
        <f t="shared" si="24"/>
        <v>0.11447054098123109</v>
      </c>
      <c r="AB9" s="323">
        <f t="shared" si="25"/>
        <v>5.6894976741304344E-2</v>
      </c>
      <c r="AC9" s="399">
        <f t="shared" si="26"/>
        <v>7.6393323785402131E-2</v>
      </c>
      <c r="AE9" s="394">
        <f t="shared" si="9"/>
        <v>-0.15638856042057303</v>
      </c>
      <c r="AF9" s="395">
        <f t="shared" si="10"/>
        <v>-0.5071544556136065</v>
      </c>
      <c r="AG9" s="386">
        <f t="shared" si="11"/>
        <v>-0.37535789466097813</v>
      </c>
      <c r="AI9" s="27">
        <f t="shared" si="12"/>
        <v>2.8828564532556396</v>
      </c>
      <c r="AJ9" s="28">
        <f t="shared" si="13"/>
        <v>3.3194878747797709</v>
      </c>
      <c r="AK9" s="402">
        <f t="shared" si="14"/>
        <v>3.1407517662680657</v>
      </c>
      <c r="AL9" s="28">
        <f t="shared" si="15"/>
        <v>2.7100380197742795</v>
      </c>
      <c r="AM9" s="28">
        <f t="shared" si="16"/>
        <v>2.8096690387439285</v>
      </c>
      <c r="AN9" s="402">
        <f t="shared" si="17"/>
        <v>2.7582120041199252</v>
      </c>
      <c r="AO9" s="384">
        <f t="shared" si="18"/>
        <v>-5.9946943694055392E-2</v>
      </c>
      <c r="AP9" s="385">
        <f t="shared" si="19"/>
        <v>-0.15358358134375352</v>
      </c>
      <c r="AQ9" s="386">
        <f t="shared" si="20"/>
        <v>-0.1217987891487157</v>
      </c>
    </row>
    <row r="10" spans="1:43" ht="20.100000000000001" customHeight="1">
      <c r="A10" s="8" t="s">
        <v>171</v>
      </c>
      <c r="B10" s="19">
        <v>5317.38</v>
      </c>
      <c r="C10" s="371">
        <v>16226.430000000002</v>
      </c>
      <c r="D10" s="375">
        <v>21543.81</v>
      </c>
      <c r="E10" s="19">
        <v>5568.56</v>
      </c>
      <c r="F10" s="369">
        <v>14349.15</v>
      </c>
      <c r="G10" s="377">
        <v>19917.71</v>
      </c>
      <c r="H10" s="345">
        <f t="shared" si="0"/>
        <v>4.4439467148944312E-2</v>
      </c>
      <c r="I10" s="323">
        <f t="shared" si="1"/>
        <v>4.9874743206129488E-2</v>
      </c>
      <c r="J10" s="399">
        <f t="shared" si="2"/>
        <v>4.8413265063975093E-2</v>
      </c>
      <c r="K10" s="323">
        <f t="shared" si="3"/>
        <v>4.7823834984512495E-2</v>
      </c>
      <c r="L10" s="323">
        <f t="shared" si="4"/>
        <v>5.5419988474276899E-2</v>
      </c>
      <c r="M10" s="399">
        <f t="shared" si="5"/>
        <v>5.3063586223535485E-2</v>
      </c>
      <c r="N10" s="394">
        <f t="shared" si="6"/>
        <v>4.7237549319401717E-2</v>
      </c>
      <c r="O10" s="395">
        <f t="shared" si="7"/>
        <v>-0.11569273093342172</v>
      </c>
      <c r="P10" s="386">
        <f t="shared" si="8"/>
        <v>-7.5478757007233263E-2</v>
      </c>
      <c r="R10" s="401">
        <v>1696.1859999999999</v>
      </c>
      <c r="S10" s="369">
        <v>4538.3679999999986</v>
      </c>
      <c r="T10" s="374">
        <v>6234.5539999999983</v>
      </c>
      <c r="U10" s="19">
        <v>1821.6030000000001</v>
      </c>
      <c r="V10" s="119">
        <v>4166.0330000000004</v>
      </c>
      <c r="W10" s="375">
        <v>5987.6360000000004</v>
      </c>
      <c r="X10" s="345">
        <f t="shared" si="21"/>
        <v>5.8243023338503772E-2</v>
      </c>
      <c r="Y10" s="323">
        <f t="shared" si="22"/>
        <v>6.8422461565163045E-2</v>
      </c>
      <c r="Z10" s="399">
        <f t="shared" si="23"/>
        <v>6.5316671958900313E-2</v>
      </c>
      <c r="AA10" s="323">
        <f t="shared" si="24"/>
        <v>6.4068670415489026E-2</v>
      </c>
      <c r="AB10" s="323">
        <f t="shared" si="25"/>
        <v>7.5032130643484546E-2</v>
      </c>
      <c r="AC10" s="399">
        <f t="shared" si="26"/>
        <v>7.131928205655956E-2</v>
      </c>
      <c r="AE10" s="394">
        <f t="shared" si="9"/>
        <v>7.3940593779220062E-2</v>
      </c>
      <c r="AF10" s="395">
        <f t="shared" si="10"/>
        <v>-8.2041606145644944E-2</v>
      </c>
      <c r="AG10" s="386">
        <f t="shared" si="11"/>
        <v>-3.9604757613776048E-2</v>
      </c>
      <c r="AI10" s="27">
        <f t="shared" si="12"/>
        <v>3.1898905099880013</v>
      </c>
      <c r="AJ10" s="28">
        <f t="shared" si="13"/>
        <v>2.7968986400582247</v>
      </c>
      <c r="AK10" s="402">
        <f t="shared" si="14"/>
        <v>2.8938957408183597</v>
      </c>
      <c r="AL10" s="28">
        <f t="shared" si="15"/>
        <v>3.2712281092418865</v>
      </c>
      <c r="AM10" s="28">
        <f t="shared" si="16"/>
        <v>2.9033308593191935</v>
      </c>
      <c r="AN10" s="402">
        <f t="shared" si="17"/>
        <v>3.0061869562314145</v>
      </c>
      <c r="AO10" s="384">
        <f t="shared" si="18"/>
        <v>2.5498555200940461E-2</v>
      </c>
      <c r="AP10" s="385">
        <f t="shared" si="19"/>
        <v>3.8053656194974993E-2</v>
      </c>
      <c r="AQ10" s="386">
        <f t="shared" si="20"/>
        <v>3.8802785404183304E-2</v>
      </c>
    </row>
    <row r="11" spans="1:43" ht="20.100000000000001" customHeight="1">
      <c r="A11" s="8" t="s">
        <v>174</v>
      </c>
      <c r="B11" s="19">
        <v>5519.49</v>
      </c>
      <c r="C11" s="371">
        <v>10620.380000000001</v>
      </c>
      <c r="D11" s="375">
        <v>16139.87</v>
      </c>
      <c r="E11" s="19">
        <v>5457.72</v>
      </c>
      <c r="F11" s="369">
        <v>10906.829999999998</v>
      </c>
      <c r="G11" s="377">
        <v>16364.55</v>
      </c>
      <c r="H11" s="345">
        <f t="shared" si="0"/>
        <v>4.6128581093306593E-2</v>
      </c>
      <c r="I11" s="323">
        <f t="shared" si="1"/>
        <v>3.264357749988836E-2</v>
      </c>
      <c r="J11" s="399">
        <f t="shared" si="2"/>
        <v>3.6269527275263738E-2</v>
      </c>
      <c r="K11" s="323">
        <f t="shared" si="3"/>
        <v>4.6871920329793253E-2</v>
      </c>
      <c r="L11" s="323">
        <f t="shared" si="4"/>
        <v>4.2124891919792976E-2</v>
      </c>
      <c r="M11" s="399">
        <f t="shared" si="5"/>
        <v>4.359746727582426E-2</v>
      </c>
      <c r="N11" s="394">
        <f t="shared" si="6"/>
        <v>-1.1191251365615216E-2</v>
      </c>
      <c r="O11" s="395">
        <f t="shared" si="7"/>
        <v>2.6971727941937772E-2</v>
      </c>
      <c r="P11" s="386">
        <f t="shared" si="8"/>
        <v>1.3920806053580263E-2</v>
      </c>
      <c r="R11" s="401">
        <v>1983.4199999999998</v>
      </c>
      <c r="S11" s="369">
        <v>3843.4760000000006</v>
      </c>
      <c r="T11" s="374">
        <v>5826.8960000000006</v>
      </c>
      <c r="U11" s="19">
        <v>1844.1769999999997</v>
      </c>
      <c r="V11" s="119">
        <v>3931.8280000000004</v>
      </c>
      <c r="W11" s="375">
        <v>5776.0050000000001</v>
      </c>
      <c r="X11" s="345">
        <f t="shared" si="21"/>
        <v>6.8105960873427296E-2</v>
      </c>
      <c r="Y11" s="323">
        <f t="shared" si="22"/>
        <v>5.7945959623950008E-2</v>
      </c>
      <c r="Z11" s="399">
        <f t="shared" si="23"/>
        <v>6.1045818926362426E-2</v>
      </c>
      <c r="AA11" s="323">
        <f t="shared" si="24"/>
        <v>6.4862633845478565E-2</v>
      </c>
      <c r="AB11" s="323">
        <f t="shared" si="25"/>
        <v>7.0813993111362911E-2</v>
      </c>
      <c r="AC11" s="399">
        <f t="shared" si="26"/>
        <v>6.8798525787990172E-2</v>
      </c>
      <c r="AE11" s="394">
        <f t="shared" si="9"/>
        <v>-7.0203486906454601E-2</v>
      </c>
      <c r="AF11" s="395">
        <f t="shared" si="10"/>
        <v>2.2987524834290587E-2</v>
      </c>
      <c r="AG11" s="386">
        <f t="shared" si="11"/>
        <v>-8.7338095617290109E-3</v>
      </c>
      <c r="AI11" s="27">
        <f t="shared" si="12"/>
        <v>3.5934841806036428</v>
      </c>
      <c r="AJ11" s="28">
        <f t="shared" si="13"/>
        <v>3.6189627866422862</v>
      </c>
      <c r="AK11" s="402">
        <f t="shared" si="14"/>
        <v>3.6102496488509512</v>
      </c>
      <c r="AL11" s="28">
        <f t="shared" si="15"/>
        <v>3.3790245743643861</v>
      </c>
      <c r="AM11" s="28">
        <f t="shared" si="16"/>
        <v>3.6049227869142557</v>
      </c>
      <c r="AN11" s="402">
        <f t="shared" si="17"/>
        <v>3.5295837649064596</v>
      </c>
      <c r="AO11" s="384">
        <f t="shared" si="18"/>
        <v>-5.9680130887130069E-2</v>
      </c>
      <c r="AP11" s="385">
        <f t="shared" si="19"/>
        <v>-3.8795645481220771E-3</v>
      </c>
      <c r="AQ11" s="386">
        <f t="shared" si="20"/>
        <v>-2.2343575040625084E-2</v>
      </c>
    </row>
    <row r="12" spans="1:43" ht="20.100000000000001" customHeight="1">
      <c r="A12" s="8" t="s">
        <v>176</v>
      </c>
      <c r="B12" s="19">
        <v>15689.469999999998</v>
      </c>
      <c r="C12" s="371">
        <v>11632.009999999998</v>
      </c>
      <c r="D12" s="375">
        <v>27321.479999999996</v>
      </c>
      <c r="E12" s="19">
        <v>14234.220000000003</v>
      </c>
      <c r="F12" s="369">
        <v>12129.82</v>
      </c>
      <c r="G12" s="377">
        <v>26364.04</v>
      </c>
      <c r="H12" s="345">
        <f t="shared" si="0"/>
        <v>0.13112316340930066</v>
      </c>
      <c r="I12" s="323">
        <f t="shared" si="1"/>
        <v>3.5752997530641678E-2</v>
      </c>
      <c r="J12" s="399">
        <f t="shared" si="2"/>
        <v>6.1396849172922235E-2</v>
      </c>
      <c r="K12" s="323">
        <f t="shared" si="3"/>
        <v>0.12224614414018121</v>
      </c>
      <c r="L12" s="323">
        <f t="shared" si="4"/>
        <v>4.6848383673949563E-2</v>
      </c>
      <c r="M12" s="399">
        <f t="shared" si="5"/>
        <v>7.0237517753835077E-2</v>
      </c>
      <c r="N12" s="394">
        <f t="shared" si="6"/>
        <v>-9.2753292494902301E-2</v>
      </c>
      <c r="O12" s="395">
        <f t="shared" si="7"/>
        <v>4.2796558806259745E-2</v>
      </c>
      <c r="P12" s="386">
        <f t="shared" si="8"/>
        <v>-3.5043489591339676E-2</v>
      </c>
      <c r="R12" s="401">
        <v>3364.9330000000004</v>
      </c>
      <c r="S12" s="369">
        <v>2612.375</v>
      </c>
      <c r="T12" s="374">
        <v>5977.3080000000009</v>
      </c>
      <c r="U12" s="19">
        <v>2948.9280000000003</v>
      </c>
      <c r="V12" s="119">
        <v>2801.2539999999999</v>
      </c>
      <c r="W12" s="375">
        <v>5750.1820000000007</v>
      </c>
      <c r="X12" s="345">
        <f t="shared" si="21"/>
        <v>0.11554385618764779</v>
      </c>
      <c r="Y12" s="323">
        <f t="shared" si="22"/>
        <v>3.9385331474065761E-2</v>
      </c>
      <c r="Z12" s="399">
        <f t="shared" si="23"/>
        <v>6.2621619097903508E-2</v>
      </c>
      <c r="AA12" s="323">
        <f t="shared" si="24"/>
        <v>0.10371848098131549</v>
      </c>
      <c r="AB12" s="323">
        <f t="shared" si="25"/>
        <v>5.045184617922701E-2</v>
      </c>
      <c r="AC12" s="399">
        <f t="shared" si="26"/>
        <v>6.8490945664457861E-2</v>
      </c>
      <c r="AE12" s="394">
        <f t="shared" si="9"/>
        <v>-0.12362950465878519</v>
      </c>
      <c r="AF12" s="395">
        <f t="shared" si="10"/>
        <v>7.2301641226852925E-2</v>
      </c>
      <c r="AG12" s="386">
        <f t="shared" si="11"/>
        <v>-3.7998041927904694E-2</v>
      </c>
      <c r="AI12" s="27">
        <f t="shared" si="12"/>
        <v>2.1447078836952431</v>
      </c>
      <c r="AJ12" s="28">
        <f t="shared" si="13"/>
        <v>2.2458500293586408</v>
      </c>
      <c r="AK12" s="402">
        <f t="shared" si="14"/>
        <v>2.1877687445921676</v>
      </c>
      <c r="AL12" s="28">
        <f t="shared" si="15"/>
        <v>2.0717173122236412</v>
      </c>
      <c r="AM12" s="28">
        <f t="shared" si="16"/>
        <v>2.3093945334720547</v>
      </c>
      <c r="AN12" s="402">
        <f t="shared" si="17"/>
        <v>2.1810701243056831</v>
      </c>
      <c r="AO12" s="384">
        <f t="shared" si="18"/>
        <v>-3.4032873206882697E-2</v>
      </c>
      <c r="AP12" s="385">
        <f t="shared" si="19"/>
        <v>2.8294188517815094E-2</v>
      </c>
      <c r="AQ12" s="386">
        <f t="shared" si="20"/>
        <v>-3.0618502540739117E-3</v>
      </c>
    </row>
    <row r="13" spans="1:43" ht="20.100000000000001" customHeight="1">
      <c r="A13" s="8" t="s">
        <v>173</v>
      </c>
      <c r="B13" s="19">
        <v>9266.1299999999992</v>
      </c>
      <c r="C13" s="371">
        <v>14909.9</v>
      </c>
      <c r="D13" s="375">
        <v>24176.03</v>
      </c>
      <c r="E13" s="19">
        <v>11112.939999999999</v>
      </c>
      <c r="F13" s="369">
        <v>14475.510000000002</v>
      </c>
      <c r="G13" s="377">
        <v>25588.45</v>
      </c>
      <c r="H13" s="345">
        <f t="shared" si="0"/>
        <v>7.7440747084625755E-2</v>
      </c>
      <c r="I13" s="323">
        <f t="shared" si="1"/>
        <v>4.5828160213248995E-2</v>
      </c>
      <c r="J13" s="399">
        <f t="shared" si="2"/>
        <v>5.4328391709015884E-2</v>
      </c>
      <c r="K13" s="323">
        <f t="shared" si="3"/>
        <v>9.5440007605698443E-2</v>
      </c>
      <c r="L13" s="323">
        <f t="shared" si="4"/>
        <v>5.590802224238231E-2</v>
      </c>
      <c r="M13" s="399">
        <f t="shared" si="5"/>
        <v>6.8171236698477217E-2</v>
      </c>
      <c r="N13" s="394">
        <f t="shared" si="6"/>
        <v>0.19930758579903365</v>
      </c>
      <c r="O13" s="395">
        <f t="shared" si="7"/>
        <v>-2.913433356360523E-2</v>
      </c>
      <c r="P13" s="386">
        <f t="shared" si="8"/>
        <v>5.8422329886255182E-2</v>
      </c>
      <c r="R13" s="401">
        <v>1715.1599999999999</v>
      </c>
      <c r="S13" s="369">
        <v>2788.8540000000003</v>
      </c>
      <c r="T13" s="374">
        <v>4504.0140000000001</v>
      </c>
      <c r="U13" s="19">
        <v>1857.5680000000002</v>
      </c>
      <c r="V13" s="119">
        <v>2747.105</v>
      </c>
      <c r="W13" s="375">
        <v>4604.6730000000007</v>
      </c>
      <c r="X13" s="345">
        <f t="shared" si="21"/>
        <v>5.8894545709767758E-2</v>
      </c>
      <c r="Y13" s="323">
        <f t="shared" si="22"/>
        <v>4.2046007645446845E-2</v>
      </c>
      <c r="Z13" s="399">
        <f t="shared" si="23"/>
        <v>4.7186567785970662E-2</v>
      </c>
      <c r="AA13" s="323">
        <f t="shared" si="24"/>
        <v>6.5333616581856269E-2</v>
      </c>
      <c r="AB13" s="323">
        <f t="shared" si="25"/>
        <v>4.9476598301398375E-2</v>
      </c>
      <c r="AC13" s="399">
        <f t="shared" si="26"/>
        <v>5.4846682808578261E-2</v>
      </c>
      <c r="AE13" s="394">
        <f t="shared" si="9"/>
        <v>8.3028988549173469E-2</v>
      </c>
      <c r="AF13" s="395">
        <f t="shared" si="10"/>
        <v>-1.4969948229631328E-2</v>
      </c>
      <c r="AG13" s="386">
        <f t="shared" si="11"/>
        <v>2.2348731598081303E-2</v>
      </c>
      <c r="AI13" s="27">
        <f t="shared" si="12"/>
        <v>1.8509992844909364</v>
      </c>
      <c r="AJ13" s="28">
        <f t="shared" si="13"/>
        <v>1.8704712975942162</v>
      </c>
      <c r="AK13" s="402">
        <f t="shared" si="14"/>
        <v>1.8630081117536668</v>
      </c>
      <c r="AL13" s="28">
        <f t="shared" si="15"/>
        <v>1.6715360651636744</v>
      </c>
      <c r="AM13" s="28">
        <f t="shared" si="16"/>
        <v>1.8977604243304724</v>
      </c>
      <c r="AN13" s="402">
        <f t="shared" si="17"/>
        <v>1.7995122799544327</v>
      </c>
      <c r="AO13" s="384">
        <f t="shared" si="18"/>
        <v>-9.6954775094155801E-2</v>
      </c>
      <c r="AP13" s="385">
        <f t="shared" si="19"/>
        <v>1.4589438913794247E-2</v>
      </c>
      <c r="AQ13" s="386">
        <f t="shared" si="20"/>
        <v>-3.4082423688142079E-2</v>
      </c>
    </row>
    <row r="14" spans="1:43" ht="20.100000000000001" customHeight="1">
      <c r="A14" s="8" t="s">
        <v>177</v>
      </c>
      <c r="B14" s="19">
        <v>11744.879999999997</v>
      </c>
      <c r="C14" s="371">
        <v>2975.4</v>
      </c>
      <c r="D14" s="375">
        <v>14720.279999999997</v>
      </c>
      <c r="E14" s="19">
        <v>14683.689999999999</v>
      </c>
      <c r="F14" s="369">
        <v>6152.7000000000007</v>
      </c>
      <c r="G14" s="377">
        <v>20836.39</v>
      </c>
      <c r="H14" s="345">
        <f t="shared" si="0"/>
        <v>9.8156650254127578E-2</v>
      </c>
      <c r="I14" s="323">
        <f t="shared" si="1"/>
        <v>9.1454072729194071E-3</v>
      </c>
      <c r="J14" s="399">
        <f t="shared" si="2"/>
        <v>3.3079423623580559E-2</v>
      </c>
      <c r="K14" s="323">
        <f t="shared" si="3"/>
        <v>0.12610627658204923</v>
      </c>
      <c r="L14" s="323">
        <f t="shared" si="4"/>
        <v>2.3763258665891952E-2</v>
      </c>
      <c r="M14" s="399">
        <f t="shared" si="5"/>
        <v>5.5511079202991337E-2</v>
      </c>
      <c r="N14" s="394">
        <f t="shared" si="6"/>
        <v>0.25022052162303932</v>
      </c>
      <c r="O14" s="395">
        <f t="shared" si="7"/>
        <v>1.0678564226658602</v>
      </c>
      <c r="P14" s="386">
        <f t="shared" si="8"/>
        <v>0.41548869994320786</v>
      </c>
      <c r="R14" s="401">
        <v>2144.8209999999999</v>
      </c>
      <c r="S14" s="369">
        <v>713.23599999999999</v>
      </c>
      <c r="T14" s="374">
        <v>2858.0569999999998</v>
      </c>
      <c r="U14" s="19">
        <v>3007.5800000000004</v>
      </c>
      <c r="V14" s="119">
        <v>1527.7239999999999</v>
      </c>
      <c r="W14" s="375">
        <v>4535.3040000000001</v>
      </c>
      <c r="X14" s="345">
        <f t="shared" si="21"/>
        <v>7.3648090221186235E-2</v>
      </c>
      <c r="Y14" s="323">
        <f t="shared" si="22"/>
        <v>1.0753064272639558E-2</v>
      </c>
      <c r="Z14" s="399">
        <f t="shared" si="23"/>
        <v>2.9942602391259874E-2</v>
      </c>
      <c r="AA14" s="323">
        <f t="shared" si="24"/>
        <v>0.10578136496712869</v>
      </c>
      <c r="AB14" s="323">
        <f t="shared" si="25"/>
        <v>2.7514997302034518E-2</v>
      </c>
      <c r="AC14" s="399">
        <f t="shared" si="26"/>
        <v>5.4020422281555326E-2</v>
      </c>
      <c r="AE14" s="394">
        <f t="shared" si="9"/>
        <v>0.40225221591918414</v>
      </c>
      <c r="AF14" s="395">
        <f t="shared" si="10"/>
        <v>1.1419614265124025</v>
      </c>
      <c r="AG14" s="386">
        <f t="shared" si="11"/>
        <v>0.58684868776235055</v>
      </c>
      <c r="AI14" s="27">
        <f t="shared" si="12"/>
        <v>1.8261753206503604</v>
      </c>
      <c r="AJ14" s="28">
        <f t="shared" si="13"/>
        <v>2.3971096323183434</v>
      </c>
      <c r="AK14" s="402">
        <f t="shared" si="14"/>
        <v>1.9415778775947199</v>
      </c>
      <c r="AL14" s="28">
        <f t="shared" si="15"/>
        <v>2.0482453661171003</v>
      </c>
      <c r="AM14" s="28">
        <f t="shared" si="16"/>
        <v>2.4830139613503013</v>
      </c>
      <c r="AN14" s="402">
        <f t="shared" si="17"/>
        <v>2.1766265653503321</v>
      </c>
      <c r="AO14" s="384">
        <f t="shared" si="18"/>
        <v>0.12160390240497476</v>
      </c>
      <c r="AP14" s="385">
        <f t="shared" si="19"/>
        <v>3.5836629194500494E-2</v>
      </c>
      <c r="AQ14" s="386">
        <f t="shared" si="20"/>
        <v>0.12106065405256726</v>
      </c>
    </row>
    <row r="15" spans="1:43" ht="20.100000000000001" customHeight="1">
      <c r="A15" s="8" t="s">
        <v>168</v>
      </c>
      <c r="B15" s="19">
        <v>5567.8899999999994</v>
      </c>
      <c r="C15" s="371">
        <v>19033.409999999996</v>
      </c>
      <c r="D15" s="375">
        <v>24601.299999999996</v>
      </c>
      <c r="E15" s="19">
        <v>5051.8500000000004</v>
      </c>
      <c r="F15" s="369">
        <v>15732.559999999996</v>
      </c>
      <c r="G15" s="377">
        <v>20784.409999999996</v>
      </c>
      <c r="H15" s="345">
        <f t="shared" si="0"/>
        <v>4.6533079212682849E-2</v>
      </c>
      <c r="I15" s="323">
        <f t="shared" si="1"/>
        <v>5.8502482436800743E-2</v>
      </c>
      <c r="J15" s="399">
        <f t="shared" si="2"/>
        <v>5.5284058753691669E-2</v>
      </c>
      <c r="K15" s="323">
        <f t="shared" si="3"/>
        <v>4.3386232844130158E-2</v>
      </c>
      <c r="L15" s="323">
        <f t="shared" si="4"/>
        <v>6.0763062193291556E-2</v>
      </c>
      <c r="M15" s="399">
        <f t="shared" si="5"/>
        <v>5.5372597158022334E-2</v>
      </c>
      <c r="N15" s="394">
        <f t="shared" si="6"/>
        <v>-9.2681428692017828E-2</v>
      </c>
      <c r="O15" s="395">
        <f t="shared" si="7"/>
        <v>-0.17342399496464381</v>
      </c>
      <c r="P15" s="386">
        <f t="shared" si="8"/>
        <v>-0.15514993110120198</v>
      </c>
      <c r="R15" s="401">
        <v>1307.2459999999999</v>
      </c>
      <c r="S15" s="369">
        <v>3174.4910000000004</v>
      </c>
      <c r="T15" s="374">
        <v>4481.7370000000001</v>
      </c>
      <c r="U15" s="19">
        <v>1229.0230000000001</v>
      </c>
      <c r="V15" s="119">
        <v>2920.3669999999997</v>
      </c>
      <c r="W15" s="375">
        <v>4149.3899999999994</v>
      </c>
      <c r="X15" s="345">
        <f t="shared" si="21"/>
        <v>4.4887741843857749E-2</v>
      </c>
      <c r="Y15" s="323">
        <f t="shared" si="22"/>
        <v>4.7860043177736164E-2</v>
      </c>
      <c r="Z15" s="399">
        <f t="shared" si="23"/>
        <v>4.6953181484203382E-2</v>
      </c>
      <c r="AA15" s="323">
        <f t="shared" si="24"/>
        <v>4.3226690733412045E-2</v>
      </c>
      <c r="AB15" s="323">
        <f t="shared" si="25"/>
        <v>5.2597124955784315E-2</v>
      </c>
      <c r="AC15" s="399">
        <f t="shared" si="26"/>
        <v>4.9423765200935332E-2</v>
      </c>
      <c r="AE15" s="394">
        <f t="shared" si="9"/>
        <v>-5.9838010596322141E-2</v>
      </c>
      <c r="AF15" s="395">
        <f t="shared" si="10"/>
        <v>-8.0051888633485072E-2</v>
      </c>
      <c r="AG15" s="386">
        <f t="shared" si="11"/>
        <v>-7.4155846271211509E-2</v>
      </c>
      <c r="AI15" s="27">
        <f t="shared" si="12"/>
        <v>2.3478301475065062</v>
      </c>
      <c r="AJ15" s="28">
        <f t="shared" si="13"/>
        <v>1.6678519508590426</v>
      </c>
      <c r="AK15" s="402">
        <f t="shared" si="14"/>
        <v>1.821748037705325</v>
      </c>
      <c r="AL15" s="28">
        <f t="shared" si="15"/>
        <v>2.4328176806516426</v>
      </c>
      <c r="AM15" s="28">
        <f t="shared" si="16"/>
        <v>1.8562567058380839</v>
      </c>
      <c r="AN15" s="402">
        <f t="shared" si="17"/>
        <v>1.9963953751874604</v>
      </c>
      <c r="AO15" s="384">
        <f t="shared" si="18"/>
        <v>3.6198331142223691E-2</v>
      </c>
      <c r="AP15" s="385">
        <f t="shared" si="19"/>
        <v>0.11296251737571893</v>
      </c>
      <c r="AQ15" s="386">
        <f t="shared" si="20"/>
        <v>9.5867998135527696E-2</v>
      </c>
    </row>
    <row r="16" spans="1:43" ht="20.100000000000001" customHeight="1">
      <c r="A16" s="8" t="s">
        <v>179</v>
      </c>
      <c r="B16" s="19">
        <v>2655.31</v>
      </c>
      <c r="C16" s="371">
        <v>10512.120000000003</v>
      </c>
      <c r="D16" s="375">
        <v>13167.430000000002</v>
      </c>
      <c r="E16" s="19">
        <v>2255.5300000000002</v>
      </c>
      <c r="F16" s="369">
        <v>9295.2099999999991</v>
      </c>
      <c r="G16" s="377">
        <v>11550.74</v>
      </c>
      <c r="H16" s="345">
        <f t="shared" si="0"/>
        <v>2.2191485565309102E-2</v>
      </c>
      <c r="I16" s="323">
        <f t="shared" si="1"/>
        <v>3.2310821638032394E-2</v>
      </c>
      <c r="J16" s="399">
        <f t="shared" si="2"/>
        <v>2.9589858005679478E-2</v>
      </c>
      <c r="K16" s="323">
        <f t="shared" si="3"/>
        <v>1.9370913579564102E-2</v>
      </c>
      <c r="L16" s="323">
        <f t="shared" si="4"/>
        <v>3.5900414384544263E-2</v>
      </c>
      <c r="M16" s="399">
        <f t="shared" si="5"/>
        <v>3.0772799078590877E-2</v>
      </c>
      <c r="N16" s="394">
        <f t="shared" si="6"/>
        <v>-0.15055869182882592</v>
      </c>
      <c r="O16" s="395">
        <f t="shared" si="7"/>
        <v>-0.11576256739839377</v>
      </c>
      <c r="P16" s="386">
        <f t="shared" si="8"/>
        <v>-0.12277946417789971</v>
      </c>
      <c r="R16" s="401">
        <v>799.60299999999995</v>
      </c>
      <c r="S16" s="369">
        <v>3753.7120000000004</v>
      </c>
      <c r="T16" s="374">
        <v>4553.3150000000005</v>
      </c>
      <c r="U16" s="19">
        <v>683.40099999999995</v>
      </c>
      <c r="V16" s="119">
        <v>2979.087</v>
      </c>
      <c r="W16" s="375">
        <v>3662.4879999999998</v>
      </c>
      <c r="X16" s="345">
        <f t="shared" si="21"/>
        <v>2.7456479531453293E-2</v>
      </c>
      <c r="Y16" s="323">
        <f t="shared" si="22"/>
        <v>5.6592637495833618E-2</v>
      </c>
      <c r="Z16" s="399">
        <f t="shared" si="23"/>
        <v>4.7703072614422831E-2</v>
      </c>
      <c r="AA16" s="323">
        <f t="shared" si="24"/>
        <v>2.4036298485792796E-2</v>
      </c>
      <c r="AB16" s="323">
        <f t="shared" si="25"/>
        <v>5.3654698602316982E-2</v>
      </c>
      <c r="AC16" s="399">
        <f t="shared" si="26"/>
        <v>4.3624230781691586E-2</v>
      </c>
      <c r="AE16" s="394">
        <f t="shared" si="9"/>
        <v>-0.14532461734135566</v>
      </c>
      <c r="AF16" s="395">
        <f t="shared" si="10"/>
        <v>-0.20636239541019671</v>
      </c>
      <c r="AG16" s="386">
        <f t="shared" si="11"/>
        <v>-0.195643613499176</v>
      </c>
      <c r="AI16" s="27">
        <f t="shared" si="12"/>
        <v>3.0113357762370496</v>
      </c>
      <c r="AJ16" s="28">
        <f t="shared" si="13"/>
        <v>3.570842037571869</v>
      </c>
      <c r="AK16" s="402">
        <f t="shared" si="14"/>
        <v>3.4580134468153618</v>
      </c>
      <c r="AL16" s="28">
        <f t="shared" si="15"/>
        <v>3.0298909790603537</v>
      </c>
      <c r="AM16" s="28">
        <f t="shared" si="16"/>
        <v>3.2049700867436028</v>
      </c>
      <c r="AN16" s="402">
        <f t="shared" si="17"/>
        <v>3.1707821317075791</v>
      </c>
      <c r="AO16" s="384">
        <f t="shared" si="18"/>
        <v>6.1617847367690494E-3</v>
      </c>
      <c r="AP16" s="385">
        <f t="shared" si="19"/>
        <v>-0.10246097334427452</v>
      </c>
      <c r="AQ16" s="386">
        <f t="shared" si="20"/>
        <v>-8.3062521162925743E-2</v>
      </c>
    </row>
    <row r="17" spans="1:43" ht="20.100000000000001" customHeight="1">
      <c r="A17" s="8" t="s">
        <v>180</v>
      </c>
      <c r="B17" s="19">
        <v>5270.7000000000007</v>
      </c>
      <c r="C17" s="371">
        <v>35073.94</v>
      </c>
      <c r="D17" s="375">
        <v>40344.639999999999</v>
      </c>
      <c r="E17" s="19">
        <v>5561.07</v>
      </c>
      <c r="F17" s="369">
        <v>9472.77</v>
      </c>
      <c r="G17" s="377">
        <v>15033.84</v>
      </c>
      <c r="H17" s="345">
        <f t="shared" si="0"/>
        <v>4.4049343756124411E-2</v>
      </c>
      <c r="I17" s="323">
        <f t="shared" si="1"/>
        <v>0.10780582979294849</v>
      </c>
      <c r="J17" s="399">
        <f t="shared" si="2"/>
        <v>9.066250353259947E-2</v>
      </c>
      <c r="K17" s="323">
        <f t="shared" si="3"/>
        <v>4.7759509463366268E-2</v>
      </c>
      <c r="L17" s="323">
        <f t="shared" si="4"/>
        <v>3.6586195295155187E-2</v>
      </c>
      <c r="M17" s="399">
        <f t="shared" si="5"/>
        <v>4.0052268313517804E-2</v>
      </c>
      <c r="N17" s="394">
        <f t="shared" si="6"/>
        <v>5.5091354089589414E-2</v>
      </c>
      <c r="O17" s="395">
        <f t="shared" si="7"/>
        <v>-0.72991999188001122</v>
      </c>
      <c r="P17" s="386">
        <f t="shared" si="8"/>
        <v>-0.6273646263791175</v>
      </c>
      <c r="R17" s="401">
        <v>1051.904</v>
      </c>
      <c r="S17" s="369">
        <v>2529.4789999999998</v>
      </c>
      <c r="T17" s="374">
        <v>3581.3829999999998</v>
      </c>
      <c r="U17" s="19">
        <v>1086.3609999999999</v>
      </c>
      <c r="V17" s="119">
        <v>1584.135</v>
      </c>
      <c r="W17" s="375">
        <v>2670.4960000000001</v>
      </c>
      <c r="X17" s="345">
        <f t="shared" si="21"/>
        <v>3.6119900306844581E-2</v>
      </c>
      <c r="Y17" s="323">
        <f t="shared" si="22"/>
        <v>3.8135554379324706E-2</v>
      </c>
      <c r="Z17" s="399">
        <f t="shared" si="23"/>
        <v>3.7520569806626478E-2</v>
      </c>
      <c r="AA17" s="323">
        <f t="shared" si="24"/>
        <v>3.8209041630498562E-2</v>
      </c>
      <c r="AB17" s="323">
        <f t="shared" si="25"/>
        <v>2.8530984818631148E-2</v>
      </c>
      <c r="AC17" s="399">
        <f t="shared" si="26"/>
        <v>3.1808523005559135E-2</v>
      </c>
      <c r="AE17" s="394">
        <f t="shared" si="9"/>
        <v>3.2756791494280735E-2</v>
      </c>
      <c r="AF17" s="395">
        <f t="shared" si="10"/>
        <v>-0.37373071687885129</v>
      </c>
      <c r="AG17" s="386">
        <f t="shared" si="11"/>
        <v>-0.2543394548977308</v>
      </c>
      <c r="AI17" s="27">
        <f t="shared" si="12"/>
        <v>1.9957576792456408</v>
      </c>
      <c r="AJ17" s="28">
        <f t="shared" si="13"/>
        <v>0.7211847314558899</v>
      </c>
      <c r="AK17" s="402">
        <f t="shared" si="14"/>
        <v>0.88769734963554014</v>
      </c>
      <c r="AL17" s="28">
        <f t="shared" si="15"/>
        <v>1.9535107452342804</v>
      </c>
      <c r="AM17" s="28">
        <f t="shared" si="16"/>
        <v>1.6723038773241616</v>
      </c>
      <c r="AN17" s="402">
        <f t="shared" si="17"/>
        <v>1.7763232813439547</v>
      </c>
      <c r="AO17" s="384">
        <f t="shared" si="18"/>
        <v>-2.1168368510213642E-2</v>
      </c>
      <c r="AP17" s="385">
        <f t="shared" si="19"/>
        <v>1.318828733309706</v>
      </c>
      <c r="AQ17" s="386">
        <f t="shared" si="20"/>
        <v>1.0010460570522777</v>
      </c>
    </row>
    <row r="18" spans="1:43" ht="20.100000000000001" customHeight="1">
      <c r="A18" s="8" t="s">
        <v>181</v>
      </c>
      <c r="B18" s="19">
        <v>5289.23</v>
      </c>
      <c r="C18" s="371">
        <v>10896.47</v>
      </c>
      <c r="D18" s="375">
        <v>16185.699999999999</v>
      </c>
      <c r="E18" s="19">
        <v>2882.2100000000005</v>
      </c>
      <c r="F18" s="369">
        <v>8070.01</v>
      </c>
      <c r="G18" s="377">
        <v>10952.220000000001</v>
      </c>
      <c r="H18" s="345">
        <f t="shared" si="0"/>
        <v>4.4204206362571545E-2</v>
      </c>
      <c r="I18" s="323">
        <f t="shared" si="1"/>
        <v>3.3492187936797785E-2</v>
      </c>
      <c r="J18" s="399">
        <f t="shared" si="2"/>
        <v>3.6372516483666607E-2</v>
      </c>
      <c r="K18" s="323">
        <f t="shared" si="3"/>
        <v>2.4752958651915714E-2</v>
      </c>
      <c r="L18" s="323">
        <f t="shared" si="4"/>
        <v>3.1168387060369382E-2</v>
      </c>
      <c r="M18" s="399">
        <f t="shared" si="5"/>
        <v>2.9178257455758212E-2</v>
      </c>
      <c r="N18" s="394">
        <f t="shared" si="6"/>
        <v>-0.45507947281551364</v>
      </c>
      <c r="O18" s="395">
        <f t="shared" si="7"/>
        <v>-0.25939226189766035</v>
      </c>
      <c r="P18" s="386">
        <f t="shared" si="8"/>
        <v>-0.32333973816393469</v>
      </c>
      <c r="R18" s="401">
        <v>1208.92</v>
      </c>
      <c r="S18" s="369">
        <v>2546.0149999999994</v>
      </c>
      <c r="T18" s="374">
        <v>3754.9349999999995</v>
      </c>
      <c r="U18" s="19">
        <v>889.60300000000007</v>
      </c>
      <c r="V18" s="119">
        <v>1747.5499999999997</v>
      </c>
      <c r="W18" s="375">
        <v>2637.1529999999998</v>
      </c>
      <c r="X18" s="345">
        <f t="shared" si="21"/>
        <v>4.1511459105536767E-2</v>
      </c>
      <c r="Y18" s="323">
        <f t="shared" si="22"/>
        <v>3.8384858495791575E-2</v>
      </c>
      <c r="Z18" s="399">
        <f t="shared" si="23"/>
        <v>3.9338797550232688E-2</v>
      </c>
      <c r="AA18" s="323">
        <f t="shared" si="24"/>
        <v>3.1288750297199935E-2</v>
      </c>
      <c r="AB18" s="323">
        <f t="shared" si="25"/>
        <v>3.1474162568088486E-2</v>
      </c>
      <c r="AC18" s="399">
        <f t="shared" si="26"/>
        <v>3.1411371471696377E-2</v>
      </c>
      <c r="AE18" s="394">
        <f t="shared" si="9"/>
        <v>-0.26413410316646263</v>
      </c>
      <c r="AF18" s="395">
        <f t="shared" si="10"/>
        <v>-0.31361362757092942</v>
      </c>
      <c r="AG18" s="386">
        <f t="shared" si="11"/>
        <v>-0.29768344858166651</v>
      </c>
      <c r="AI18" s="27">
        <f t="shared" si="12"/>
        <v>2.2856256959897756</v>
      </c>
      <c r="AJ18" s="28">
        <f t="shared" si="13"/>
        <v>2.3365502772916362</v>
      </c>
      <c r="AK18" s="402">
        <f t="shared" si="14"/>
        <v>2.3199089319584569</v>
      </c>
      <c r="AL18" s="28">
        <f t="shared" si="15"/>
        <v>3.0865308218346339</v>
      </c>
      <c r="AM18" s="28">
        <f t="shared" si="16"/>
        <v>2.1654867837834151</v>
      </c>
      <c r="AN18" s="402">
        <f t="shared" si="17"/>
        <v>2.4078707330568596</v>
      </c>
      <c r="AO18" s="384">
        <f t="shared" si="18"/>
        <v>0.35040957373295167</v>
      </c>
      <c r="AP18" s="385">
        <f t="shared" si="19"/>
        <v>-7.3211989132331373E-2</v>
      </c>
      <c r="AQ18" s="386">
        <f t="shared" si="20"/>
        <v>3.7916057775658339E-2</v>
      </c>
    </row>
    <row r="19" spans="1:43" ht="20.100000000000001" customHeight="1">
      <c r="A19" s="8" t="s">
        <v>175</v>
      </c>
      <c r="B19" s="19">
        <v>2259.6499999999996</v>
      </c>
      <c r="C19" s="371">
        <v>3930.87</v>
      </c>
      <c r="D19" s="375">
        <v>6190.5199999999995</v>
      </c>
      <c r="E19" s="19">
        <v>5152.57</v>
      </c>
      <c r="F19" s="369">
        <v>4315.6000000000004</v>
      </c>
      <c r="G19" s="377">
        <v>9468.17</v>
      </c>
      <c r="H19" s="345">
        <f t="shared" si="0"/>
        <v>1.8884797013399832E-2</v>
      </c>
      <c r="I19" s="323">
        <f t="shared" si="1"/>
        <v>1.2082209816125801E-2</v>
      </c>
      <c r="J19" s="399">
        <f t="shared" si="2"/>
        <v>1.3911340920841718E-2</v>
      </c>
      <c r="K19" s="323">
        <f t="shared" si="3"/>
        <v>4.4251235045711906E-2</v>
      </c>
      <c r="L19" s="323">
        <f t="shared" si="4"/>
        <v>1.6667921253843566E-2</v>
      </c>
      <c r="M19" s="399">
        <f t="shared" si="5"/>
        <v>2.522453912493414E-2</v>
      </c>
      <c r="N19" s="394">
        <f t="shared" si="6"/>
        <v>1.2802513663620474</v>
      </c>
      <c r="O19" s="395">
        <f t="shared" si="7"/>
        <v>9.7874007535227694E-2</v>
      </c>
      <c r="P19" s="386">
        <f t="shared" si="8"/>
        <v>0.52946279149409115</v>
      </c>
      <c r="R19" s="401">
        <v>586.30199999999991</v>
      </c>
      <c r="S19" s="369">
        <v>1225.1259999999997</v>
      </c>
      <c r="T19" s="374">
        <v>1811.4279999999997</v>
      </c>
      <c r="U19" s="19">
        <v>1195.1760000000002</v>
      </c>
      <c r="V19" s="119">
        <v>1093.3489999999999</v>
      </c>
      <c r="W19" s="375">
        <v>2288.5250000000001</v>
      </c>
      <c r="X19" s="345">
        <f t="shared" si="21"/>
        <v>2.0132226695310205E-2</v>
      </c>
      <c r="Y19" s="323">
        <f t="shared" si="22"/>
        <v>1.8470546383079108E-2</v>
      </c>
      <c r="Z19" s="399">
        <f t="shared" si="23"/>
        <v>1.8977532066153713E-2</v>
      </c>
      <c r="AA19" s="323">
        <f t="shared" si="24"/>
        <v>4.2036237990661258E-2</v>
      </c>
      <c r="AB19" s="323">
        <f t="shared" si="25"/>
        <v>1.9691707916601516E-2</v>
      </c>
      <c r="AC19" s="399">
        <f t="shared" si="26"/>
        <v>2.7258831359903635E-2</v>
      </c>
      <c r="AE19" s="394">
        <f t="shared" si="9"/>
        <v>1.0384989305852621</v>
      </c>
      <c r="AF19" s="395">
        <f t="shared" si="10"/>
        <v>-0.10756199770472576</v>
      </c>
      <c r="AG19" s="386">
        <f t="shared" si="11"/>
        <v>0.26338170769139074</v>
      </c>
      <c r="AI19" s="27">
        <f t="shared" ref="AI19:AN19" si="27">(R19/B19)*10</f>
        <v>2.5946584648064963</v>
      </c>
      <c r="AJ19" s="28">
        <f t="shared" si="27"/>
        <v>3.1166790049022222</v>
      </c>
      <c r="AK19" s="402">
        <f t="shared" si="27"/>
        <v>2.9261322150643236</v>
      </c>
      <c r="AL19" s="28">
        <f t="shared" si="27"/>
        <v>2.3195725628181667</v>
      </c>
      <c r="AM19" s="28">
        <f t="shared" si="27"/>
        <v>2.5334808601353225</v>
      </c>
      <c r="AN19" s="402">
        <f t="shared" si="27"/>
        <v>2.4170721480497286</v>
      </c>
      <c r="AO19" s="384">
        <f>(AL19-AI19)/AI19</f>
        <v>-0.10602008153271336</v>
      </c>
      <c r="AP19" s="385">
        <f>(AM19-AJ19)/AJ19</f>
        <v>-0.1871216586146946</v>
      </c>
      <c r="AQ19" s="386">
        <f>(AN19-AK19)/AK19</f>
        <v>-0.17397028896843769</v>
      </c>
    </row>
    <row r="20" spans="1:43" ht="20.100000000000001" customHeight="1">
      <c r="A20" s="8" t="s">
        <v>184</v>
      </c>
      <c r="B20" s="19">
        <v>1261.6099999999999</v>
      </c>
      <c r="C20" s="371">
        <v>3879.65</v>
      </c>
      <c r="D20" s="375">
        <v>5141.26</v>
      </c>
      <c r="E20" s="19">
        <v>1501.2999999999997</v>
      </c>
      <c r="F20" s="369">
        <v>3863.3500000000004</v>
      </c>
      <c r="G20" s="377">
        <v>5364.65</v>
      </c>
      <c r="H20" s="345">
        <f t="shared" si="0"/>
        <v>1.0543778355088337E-2</v>
      </c>
      <c r="I20" s="323">
        <f t="shared" si="1"/>
        <v>1.1924776274242717E-2</v>
      </c>
      <c r="J20" s="399">
        <f t="shared" si="2"/>
        <v>1.1553443106990479E-2</v>
      </c>
      <c r="K20" s="323">
        <f t="shared" si="3"/>
        <v>1.289344524657157E-2</v>
      </c>
      <c r="L20" s="323">
        <f t="shared" si="4"/>
        <v>1.4921219199192821E-2</v>
      </c>
      <c r="M20" s="399">
        <f t="shared" si="5"/>
        <v>1.4292183581048706E-2</v>
      </c>
      <c r="N20" s="394">
        <f t="shared" si="6"/>
        <v>0.18998739705614243</v>
      </c>
      <c r="O20" s="395">
        <f t="shared" si="7"/>
        <v>-4.2014099209979582E-3</v>
      </c>
      <c r="P20" s="386">
        <f t="shared" si="8"/>
        <v>4.3450438219424695E-2</v>
      </c>
      <c r="R20" s="401">
        <v>506.69899999999996</v>
      </c>
      <c r="S20" s="369">
        <v>1101.4270000000001</v>
      </c>
      <c r="T20" s="374">
        <v>1608.1260000000002</v>
      </c>
      <c r="U20" s="19">
        <v>680.71100000000001</v>
      </c>
      <c r="V20" s="119">
        <v>1086.6489999999999</v>
      </c>
      <c r="W20" s="375">
        <v>1767.36</v>
      </c>
      <c r="X20" s="345">
        <f t="shared" si="21"/>
        <v>1.7398847580746758E-2</v>
      </c>
      <c r="Y20" s="323">
        <f t="shared" si="22"/>
        <v>1.6605605048848591E-2</v>
      </c>
      <c r="Z20" s="399">
        <f t="shared" si="23"/>
        <v>1.6847626696405001E-2</v>
      </c>
      <c r="AA20" s="323">
        <f t="shared" si="24"/>
        <v>2.3941686913777564E-2</v>
      </c>
      <c r="AB20" s="323">
        <f t="shared" si="25"/>
        <v>1.957103789903052E-2</v>
      </c>
      <c r="AC20" s="399">
        <f t="shared" si="26"/>
        <v>2.1051187202341809E-2</v>
      </c>
      <c r="AE20" s="394">
        <f t="shared" si="9"/>
        <v>0.34342282104365723</v>
      </c>
      <c r="AF20" s="395">
        <f t="shared" si="10"/>
        <v>-1.3417139765050471E-2</v>
      </c>
      <c r="AG20" s="386">
        <f t="shared" si="11"/>
        <v>9.9018360501602287E-2</v>
      </c>
      <c r="AI20" s="27">
        <f t="shared" ref="AI20:AI33" si="28">(R20/B20)*10</f>
        <v>4.0162887104572729</v>
      </c>
      <c r="AJ20" s="28">
        <f t="shared" ref="AJ20:AJ33" si="29">(S20/C20)*10</f>
        <v>2.8389854754939234</v>
      </c>
      <c r="AK20" s="402">
        <f t="shared" ref="AK20:AK33" si="30">(T20/D20)*10</f>
        <v>3.1278830481243904</v>
      </c>
      <c r="AL20" s="28">
        <f t="shared" ref="AL20:AL33" si="31">(U20/E20)*10</f>
        <v>4.5341437420901896</v>
      </c>
      <c r="AM20" s="28">
        <f t="shared" ref="AM20:AM33" si="32">(V20/F20)*10</f>
        <v>2.8127117656955747</v>
      </c>
      <c r="AN20" s="402">
        <f t="shared" ref="AN20:AN33" si="33">(W20/G20)*10</f>
        <v>3.2944553698750152</v>
      </c>
      <c r="AO20" s="384">
        <f t="shared" ref="AO20:AO33" si="34">(AL20-AI20)/AI20</f>
        <v>0.12893869663417612</v>
      </c>
      <c r="AP20" s="385">
        <f t="shared" ref="AP20:AP33" si="35">(AM20-AJ20)/AJ20</f>
        <v>-9.254612263832623E-3</v>
      </c>
      <c r="AQ20" s="386">
        <f t="shared" ref="AQ20:AQ33" si="36">(AN20-AK20)/AK20</f>
        <v>5.3254012118678314E-2</v>
      </c>
    </row>
    <row r="21" spans="1:43" ht="20.100000000000001" customHeight="1">
      <c r="A21" s="8" t="s">
        <v>178</v>
      </c>
      <c r="B21" s="19">
        <v>1149.69</v>
      </c>
      <c r="C21" s="371">
        <v>5704.57</v>
      </c>
      <c r="D21" s="375">
        <v>6854.26</v>
      </c>
      <c r="E21" s="19">
        <v>1659.0299999999997</v>
      </c>
      <c r="F21" s="369">
        <v>4175.04</v>
      </c>
      <c r="G21" s="377">
        <v>5834.07</v>
      </c>
      <c r="H21" s="345">
        <f t="shared" si="0"/>
        <v>9.6084182410265551E-3</v>
      </c>
      <c r="I21" s="323">
        <f t="shared" si="1"/>
        <v>1.7533983991018975E-2</v>
      </c>
      <c r="J21" s="399">
        <f t="shared" si="2"/>
        <v>1.5402897918121349E-2</v>
      </c>
      <c r="K21" s="323">
        <f t="shared" si="3"/>
        <v>1.424805999295253E-2</v>
      </c>
      <c r="L21" s="323">
        <f t="shared" si="4"/>
        <v>1.6125043551683899E-2</v>
      </c>
      <c r="M21" s="399">
        <f t="shared" si="5"/>
        <v>1.554278461124003E-2</v>
      </c>
      <c r="N21" s="394">
        <f t="shared" si="6"/>
        <v>0.44302377162539436</v>
      </c>
      <c r="O21" s="395">
        <f t="shared" si="7"/>
        <v>-0.26812362719714189</v>
      </c>
      <c r="P21" s="386">
        <f t="shared" si="8"/>
        <v>-0.14884028326909113</v>
      </c>
      <c r="R21" s="401">
        <v>320.82100000000003</v>
      </c>
      <c r="S21" s="369">
        <v>1483.798</v>
      </c>
      <c r="T21" s="374">
        <v>1804.6190000000001</v>
      </c>
      <c r="U21" s="19">
        <v>364.66399999999993</v>
      </c>
      <c r="V21" s="119">
        <v>1145.0950000000003</v>
      </c>
      <c r="W21" s="375">
        <v>1509.7590000000002</v>
      </c>
      <c r="X21" s="345">
        <f t="shared" si="21"/>
        <v>1.1016235831731969E-2</v>
      </c>
      <c r="Y21" s="323">
        <f t="shared" si="22"/>
        <v>2.2370400907433211E-2</v>
      </c>
      <c r="Z21" s="399">
        <f t="shared" si="23"/>
        <v>1.8906197176862816E-2</v>
      </c>
      <c r="AA21" s="323">
        <f t="shared" si="24"/>
        <v>1.2825812006454692E-2</v>
      </c>
      <c r="AB21" s="323">
        <f t="shared" si="25"/>
        <v>2.0623676682158049E-2</v>
      </c>
      <c r="AC21" s="399">
        <f t="shared" si="26"/>
        <v>1.7982878043760395E-2</v>
      </c>
      <c r="AE21" s="394">
        <f t="shared" si="9"/>
        <v>0.13665875986921025</v>
      </c>
      <c r="AF21" s="395">
        <f t="shared" si="10"/>
        <v>-0.22826759437605371</v>
      </c>
      <c r="AG21" s="386">
        <f t="shared" si="11"/>
        <v>-0.16339182952191009</v>
      </c>
      <c r="AI21" s="27">
        <f t="shared" si="28"/>
        <v>2.7905000478389832</v>
      </c>
      <c r="AJ21" s="28">
        <f t="shared" si="29"/>
        <v>2.6010689675120124</v>
      </c>
      <c r="AK21" s="402">
        <f t="shared" si="30"/>
        <v>2.6328429327162963</v>
      </c>
      <c r="AL21" s="28">
        <f t="shared" si="31"/>
        <v>2.1980554902563547</v>
      </c>
      <c r="AM21" s="28">
        <f t="shared" si="32"/>
        <v>2.7427162374492227</v>
      </c>
      <c r="AN21" s="402">
        <f t="shared" si="33"/>
        <v>2.5878314795674378</v>
      </c>
      <c r="AO21" s="384">
        <f t="shared" si="34"/>
        <v>-0.21230766795414641</v>
      </c>
      <c r="AP21" s="385">
        <f t="shared" si="35"/>
        <v>5.4457329546589987E-2</v>
      </c>
      <c r="AQ21" s="386">
        <f t="shared" si="36"/>
        <v>-1.7096140673465998E-2</v>
      </c>
    </row>
    <row r="22" spans="1:43" ht="20.100000000000001" customHeight="1">
      <c r="A22" s="8" t="s">
        <v>185</v>
      </c>
      <c r="B22" s="19">
        <v>1863.6399999999999</v>
      </c>
      <c r="C22" s="371">
        <v>8130.0399999999991</v>
      </c>
      <c r="D22" s="375">
        <v>9993.6799999999985</v>
      </c>
      <c r="E22" s="19">
        <v>1321.78</v>
      </c>
      <c r="F22" s="369">
        <v>5816.1</v>
      </c>
      <c r="G22" s="377">
        <v>7137.88</v>
      </c>
      <c r="H22" s="345">
        <f t="shared" si="0"/>
        <v>1.5575183371784332E-2</v>
      </c>
      <c r="I22" s="323">
        <f t="shared" si="1"/>
        <v>2.4989086154844957E-2</v>
      </c>
      <c r="J22" s="399">
        <f t="shared" si="2"/>
        <v>2.2457804761764351E-2</v>
      </c>
      <c r="K22" s="323">
        <f t="shared" si="3"/>
        <v>1.1351693903958819E-2</v>
      </c>
      <c r="L22" s="323">
        <f t="shared" si="4"/>
        <v>2.2463225693873289E-2</v>
      </c>
      <c r="M22" s="399">
        <f t="shared" si="5"/>
        <v>1.901631818282571E-2</v>
      </c>
      <c r="N22" s="394">
        <f t="shared" si="6"/>
        <v>-0.29075357901740678</v>
      </c>
      <c r="O22" s="395">
        <f t="shared" si="7"/>
        <v>-0.28461606584961441</v>
      </c>
      <c r="P22" s="386">
        <f t="shared" si="8"/>
        <v>-0.28576060069964204</v>
      </c>
      <c r="R22" s="401">
        <v>335.31899999999996</v>
      </c>
      <c r="S22" s="369">
        <v>1826.2690000000005</v>
      </c>
      <c r="T22" s="374">
        <v>2161.5880000000006</v>
      </c>
      <c r="U22" s="19">
        <v>252.89600000000004</v>
      </c>
      <c r="V22" s="119">
        <v>1189.0329999999999</v>
      </c>
      <c r="W22" s="375">
        <v>1441.9289999999999</v>
      </c>
      <c r="X22" s="345">
        <f t="shared" si="21"/>
        <v>1.1514062928737618E-2</v>
      </c>
      <c r="Y22" s="323">
        <f t="shared" si="22"/>
        <v>2.7533646557561846E-2</v>
      </c>
      <c r="Z22" s="399">
        <f t="shared" si="23"/>
        <v>2.2646003917248213E-2</v>
      </c>
      <c r="AA22" s="323">
        <f t="shared" si="24"/>
        <v>8.8947539466039064E-3</v>
      </c>
      <c r="AB22" s="323">
        <f t="shared" si="25"/>
        <v>2.1415019851118398E-2</v>
      </c>
      <c r="AC22" s="399">
        <f t="shared" si="26"/>
        <v>1.7174948687016522E-2</v>
      </c>
      <c r="AE22" s="394">
        <f t="shared" si="9"/>
        <v>-0.24580474115692796</v>
      </c>
      <c r="AF22" s="395">
        <f t="shared" si="10"/>
        <v>-0.34892778665136426</v>
      </c>
      <c r="AG22" s="386">
        <f t="shared" si="11"/>
        <v>-0.33293069724665414</v>
      </c>
      <c r="AI22" s="27">
        <f t="shared" si="28"/>
        <v>1.7992691721577128</v>
      </c>
      <c r="AJ22" s="28">
        <f t="shared" si="29"/>
        <v>2.2463222813171897</v>
      </c>
      <c r="AK22" s="402">
        <f t="shared" si="30"/>
        <v>2.1629549875521339</v>
      </c>
      <c r="AL22" s="28">
        <f t="shared" si="31"/>
        <v>1.9132987335260032</v>
      </c>
      <c r="AM22" s="28">
        <f t="shared" si="32"/>
        <v>2.0443819741751343</v>
      </c>
      <c r="AN22" s="402">
        <f t="shared" si="33"/>
        <v>2.0201082114017046</v>
      </c>
      <c r="AO22" s="384">
        <f t="shared" si="34"/>
        <v>6.3375487744029069E-2</v>
      </c>
      <c r="AP22" s="385">
        <f t="shared" si="35"/>
        <v>-8.989818995324321E-2</v>
      </c>
      <c r="AQ22" s="386">
        <f t="shared" si="36"/>
        <v>-6.604241742085086E-2</v>
      </c>
    </row>
    <row r="23" spans="1:43" ht="20.100000000000001" customHeight="1">
      <c r="A23" s="8" t="s">
        <v>186</v>
      </c>
      <c r="B23" s="19">
        <v>1220.47</v>
      </c>
      <c r="C23" s="371">
        <v>5833.18</v>
      </c>
      <c r="D23" s="375">
        <v>7053.6500000000005</v>
      </c>
      <c r="E23" s="19">
        <v>873.66</v>
      </c>
      <c r="F23" s="369">
        <v>3403.2999999999997</v>
      </c>
      <c r="G23" s="377">
        <v>4276.96</v>
      </c>
      <c r="H23" s="345">
        <f t="shared" si="0"/>
        <v>1.0199954953618523E-2</v>
      </c>
      <c r="I23" s="323">
        <f t="shared" si="1"/>
        <v>1.792928910272502E-2</v>
      </c>
      <c r="J23" s="399">
        <f t="shared" si="2"/>
        <v>1.5850967267094718E-2</v>
      </c>
      <c r="K23" s="323">
        <f t="shared" si="3"/>
        <v>7.5031555146337975E-3</v>
      </c>
      <c r="L23" s="323">
        <f t="shared" si="4"/>
        <v>1.3144391603301001E-2</v>
      </c>
      <c r="M23" s="399">
        <f t="shared" si="5"/>
        <v>1.1394424144874704E-2</v>
      </c>
      <c r="N23" s="394">
        <f t="shared" si="6"/>
        <v>-0.28416101993494314</v>
      </c>
      <c r="O23" s="395">
        <f t="shared" si="7"/>
        <v>-0.41656180676749227</v>
      </c>
      <c r="P23" s="386">
        <f t="shared" si="8"/>
        <v>-0.39365293146101665</v>
      </c>
      <c r="R23" s="401">
        <v>285.52600000000001</v>
      </c>
      <c r="S23" s="369">
        <v>1309.201</v>
      </c>
      <c r="T23" s="374">
        <v>1594.7270000000001</v>
      </c>
      <c r="U23" s="19">
        <v>196.565</v>
      </c>
      <c r="V23" s="119">
        <v>774.94799999999987</v>
      </c>
      <c r="W23" s="375">
        <v>971.51299999999992</v>
      </c>
      <c r="X23" s="345">
        <f t="shared" si="21"/>
        <v>9.8042888467123473E-3</v>
      </c>
      <c r="Y23" s="323">
        <f t="shared" si="22"/>
        <v>1.9738098608039951E-2</v>
      </c>
      <c r="Z23" s="399">
        <f t="shared" si="23"/>
        <v>1.6707251284213957E-2</v>
      </c>
      <c r="AA23" s="323">
        <f t="shared" si="24"/>
        <v>6.9135032167934509E-3</v>
      </c>
      <c r="AB23" s="323">
        <f t="shared" si="25"/>
        <v>1.3957162503971294E-2</v>
      </c>
      <c r="AC23" s="399">
        <f t="shared" si="26"/>
        <v>1.1571780527175389E-2</v>
      </c>
      <c r="AE23" s="394">
        <f t="shared" si="9"/>
        <v>-0.31156882385492041</v>
      </c>
      <c r="AF23" s="395">
        <f t="shared" si="10"/>
        <v>-0.40807561253008523</v>
      </c>
      <c r="AG23" s="386">
        <f t="shared" si="11"/>
        <v>-0.39079666927317347</v>
      </c>
      <c r="AI23" s="27">
        <f t="shared" si="28"/>
        <v>2.3394757757257452</v>
      </c>
      <c r="AJ23" s="28">
        <f t="shared" si="29"/>
        <v>2.24440356717948</v>
      </c>
      <c r="AK23" s="402">
        <f t="shared" si="30"/>
        <v>2.2608536006181197</v>
      </c>
      <c r="AL23" s="28">
        <f t="shared" si="31"/>
        <v>2.2499027081473342</v>
      </c>
      <c r="AM23" s="28">
        <f t="shared" si="32"/>
        <v>2.2770487468045717</v>
      </c>
      <c r="AN23" s="402">
        <f t="shared" si="33"/>
        <v>2.2715035913359021</v>
      </c>
      <c r="AO23" s="384">
        <f t="shared" si="34"/>
        <v>-3.8287666197622375E-2</v>
      </c>
      <c r="AP23" s="385">
        <f t="shared" si="35"/>
        <v>1.4545146916744836E-2</v>
      </c>
      <c r="AQ23" s="386">
        <f t="shared" si="36"/>
        <v>4.7106060803188089E-3</v>
      </c>
    </row>
    <row r="24" spans="1:43" ht="20.100000000000001" customHeight="1">
      <c r="A24" s="8" t="s">
        <v>183</v>
      </c>
      <c r="B24" s="19">
        <v>162.17999999999998</v>
      </c>
      <c r="C24" s="371">
        <v>360.84</v>
      </c>
      <c r="D24" s="375">
        <v>523.02</v>
      </c>
      <c r="E24" s="19">
        <v>119.5</v>
      </c>
      <c r="F24" s="369">
        <v>304.90000000000003</v>
      </c>
      <c r="G24" s="377">
        <v>424.40000000000003</v>
      </c>
      <c r="H24" s="345">
        <f t="shared" si="0"/>
        <v>1.3554029958768767E-3</v>
      </c>
      <c r="I24" s="323">
        <f t="shared" si="1"/>
        <v>1.1091042415676004E-3</v>
      </c>
      <c r="J24" s="399">
        <f t="shared" si="2"/>
        <v>1.1753309137873128E-3</v>
      </c>
      <c r="K24" s="323">
        <f t="shared" si="3"/>
        <v>1.0262883547360975E-3</v>
      </c>
      <c r="L24" s="323">
        <f t="shared" si="4"/>
        <v>1.1775996826158363E-3</v>
      </c>
      <c r="M24" s="399">
        <f t="shared" si="5"/>
        <v>1.1306614060184862E-3</v>
      </c>
      <c r="N24" s="394">
        <f t="shared" si="6"/>
        <v>-0.26316438525095565</v>
      </c>
      <c r="O24" s="395">
        <f t="shared" si="7"/>
        <v>-0.1550271588515684</v>
      </c>
      <c r="P24" s="386">
        <f t="shared" si="8"/>
        <v>-0.1885587549233298</v>
      </c>
      <c r="R24" s="401">
        <v>249.50799999999998</v>
      </c>
      <c r="S24" s="369">
        <v>804.94200000000001</v>
      </c>
      <c r="T24" s="374">
        <v>1054.45</v>
      </c>
      <c r="U24" s="19">
        <v>194.54399999999998</v>
      </c>
      <c r="V24" s="119">
        <v>668.00400000000002</v>
      </c>
      <c r="W24" s="375">
        <v>862.548</v>
      </c>
      <c r="X24" s="345">
        <f t="shared" si="21"/>
        <v>8.5675157483574328E-3</v>
      </c>
      <c r="Y24" s="323">
        <f t="shared" si="22"/>
        <v>1.21356648595234E-2</v>
      </c>
      <c r="Z24" s="399">
        <f t="shared" si="23"/>
        <v>1.1047007491965338E-2</v>
      </c>
      <c r="AA24" s="323">
        <f t="shared" si="24"/>
        <v>6.8424214372236414E-3</v>
      </c>
      <c r="AB24" s="323">
        <f t="shared" si="25"/>
        <v>1.2031052898133608E-2</v>
      </c>
      <c r="AC24" s="399">
        <f t="shared" si="26"/>
        <v>1.0273888409268923E-2</v>
      </c>
      <c r="AE24" s="394">
        <f t="shared" si="9"/>
        <v>-0.22028952979463584</v>
      </c>
      <c r="AF24" s="395">
        <f t="shared" si="10"/>
        <v>-0.17012157397675856</v>
      </c>
      <c r="AG24" s="386">
        <f t="shared" si="11"/>
        <v>-0.1819925079425293</v>
      </c>
      <c r="AI24" s="27">
        <f t="shared" si="28"/>
        <v>15.38463435688741</v>
      </c>
      <c r="AJ24" s="28">
        <f t="shared" si="29"/>
        <v>22.307449285001667</v>
      </c>
      <c r="AK24" s="402">
        <f t="shared" si="30"/>
        <v>20.160796910252003</v>
      </c>
      <c r="AL24" s="28">
        <f t="shared" si="31"/>
        <v>16.279832635983261</v>
      </c>
      <c r="AM24" s="28">
        <f t="shared" si="32"/>
        <v>21.908953755329613</v>
      </c>
      <c r="AN24" s="402">
        <f t="shared" si="33"/>
        <v>20.323939679547593</v>
      </c>
      <c r="AO24" s="384">
        <f t="shared" si="34"/>
        <v>5.8187816384150048E-2</v>
      </c>
      <c r="AP24" s="385">
        <f t="shared" si="35"/>
        <v>-1.7863787319690617E-2</v>
      </c>
      <c r="AQ24" s="386">
        <f t="shared" si="36"/>
        <v>8.092079396555478E-3</v>
      </c>
    </row>
    <row r="25" spans="1:43" ht="20.100000000000001" customHeight="1">
      <c r="A25" s="8" t="s">
        <v>189</v>
      </c>
      <c r="B25" s="19">
        <v>279.61</v>
      </c>
      <c r="C25" s="371">
        <v>7293.48</v>
      </c>
      <c r="D25" s="375">
        <v>7573.0899999999992</v>
      </c>
      <c r="E25" s="19">
        <v>283.28000000000003</v>
      </c>
      <c r="F25" s="369">
        <v>7048.300000000002</v>
      </c>
      <c r="G25" s="377">
        <v>7331.5800000000017</v>
      </c>
      <c r="H25" s="345">
        <f t="shared" si="0"/>
        <v>2.3368123793139324E-3</v>
      </c>
      <c r="I25" s="323">
        <f t="shared" si="1"/>
        <v>2.2417774093194943E-2</v>
      </c>
      <c r="J25" s="399">
        <f t="shared" si="2"/>
        <v>1.7018253202350887E-2</v>
      </c>
      <c r="K25" s="323">
        <f t="shared" si="3"/>
        <v>2.4328616328840309E-3</v>
      </c>
      <c r="L25" s="323">
        <f t="shared" si="4"/>
        <v>2.7222288760187605E-2</v>
      </c>
      <c r="M25" s="399">
        <f t="shared" si="5"/>
        <v>1.9532362278833683E-2</v>
      </c>
      <c r="N25" s="394">
        <f t="shared" si="6"/>
        <v>1.3125424698687514E-2</v>
      </c>
      <c r="O25" s="395">
        <f t="shared" si="7"/>
        <v>-3.3616325814288597E-2</v>
      </c>
      <c r="P25" s="386">
        <f t="shared" si="8"/>
        <v>-3.1890549300219263E-2</v>
      </c>
      <c r="R25" s="401">
        <v>44.372999999999998</v>
      </c>
      <c r="S25" s="369">
        <v>787.86300000000017</v>
      </c>
      <c r="T25" s="374">
        <v>832.23600000000022</v>
      </c>
      <c r="U25" s="19">
        <v>38.422999999999995</v>
      </c>
      <c r="V25" s="119">
        <v>820.41899999999998</v>
      </c>
      <c r="W25" s="375">
        <v>858.84199999999998</v>
      </c>
      <c r="X25" s="345">
        <f t="shared" si="21"/>
        <v>1.5236640761092403E-3</v>
      </c>
      <c r="Y25" s="323">
        <f t="shared" si="22"/>
        <v>1.1878174232700848E-2</v>
      </c>
      <c r="Z25" s="399">
        <f t="shared" si="23"/>
        <v>8.7189694410197416E-3</v>
      </c>
      <c r="AA25" s="323">
        <f t="shared" si="24"/>
        <v>1.3513979299410105E-3</v>
      </c>
      <c r="AB25" s="323">
        <f t="shared" si="25"/>
        <v>1.4776115693369913E-2</v>
      </c>
      <c r="AC25" s="399">
        <f t="shared" si="26"/>
        <v>1.0229745903060861E-2</v>
      </c>
      <c r="AE25" s="394">
        <f t="shared" si="9"/>
        <v>-0.13409055056002531</v>
      </c>
      <c r="AF25" s="395">
        <f t="shared" si="10"/>
        <v>4.1321904950479722E-2</v>
      </c>
      <c r="AG25" s="386">
        <f t="shared" si="11"/>
        <v>3.1969297170513847E-2</v>
      </c>
      <c r="AI25" s="27">
        <f t="shared" si="28"/>
        <v>1.5869604091413039</v>
      </c>
      <c r="AJ25" s="28">
        <f t="shared" si="29"/>
        <v>1.0802291910034718</v>
      </c>
      <c r="AK25" s="402">
        <f t="shared" si="30"/>
        <v>1.0989384782169502</v>
      </c>
      <c r="AL25" s="28">
        <f t="shared" si="31"/>
        <v>1.3563611974018634</v>
      </c>
      <c r="AM25" s="28">
        <f t="shared" si="32"/>
        <v>1.1639955734006777</v>
      </c>
      <c r="AN25" s="402">
        <f t="shared" si="33"/>
        <v>1.1714282596657197</v>
      </c>
      <c r="AO25" s="384">
        <f t="shared" si="34"/>
        <v>-0.14530873638127903</v>
      </c>
      <c r="AP25" s="385">
        <f t="shared" si="35"/>
        <v>7.7545009054413416E-2</v>
      </c>
      <c r="AQ25" s="386">
        <f t="shared" si="36"/>
        <v>6.5963457359674599E-2</v>
      </c>
    </row>
    <row r="26" spans="1:43" ht="20.100000000000001" customHeight="1">
      <c r="A26" s="8" t="s">
        <v>182</v>
      </c>
      <c r="B26" s="19">
        <v>1765.0299999999997</v>
      </c>
      <c r="C26" s="371">
        <v>1800.98</v>
      </c>
      <c r="D26" s="375">
        <v>3566.0099999999998</v>
      </c>
      <c r="E26" s="19">
        <v>3154.8</v>
      </c>
      <c r="F26" s="369">
        <v>1584.18</v>
      </c>
      <c r="G26" s="377">
        <v>4738.9800000000005</v>
      </c>
      <c r="H26" s="345">
        <f t="shared" si="0"/>
        <v>1.4751060240551016E-2</v>
      </c>
      <c r="I26" s="323">
        <f t="shared" si="1"/>
        <v>5.5356239800975985E-3</v>
      </c>
      <c r="J26" s="399">
        <f t="shared" si="2"/>
        <v>8.0135401932520649E-3</v>
      </c>
      <c r="K26" s="323">
        <f t="shared" si="3"/>
        <v>2.7094012565032972E-2</v>
      </c>
      <c r="L26" s="323">
        <f t="shared" si="4"/>
        <v>6.1184974260621696E-3</v>
      </c>
      <c r="M26" s="399">
        <f t="shared" si="5"/>
        <v>1.2625310532265517E-2</v>
      </c>
      <c r="N26" s="394">
        <f t="shared" si="6"/>
        <v>0.7873917157215462</v>
      </c>
      <c r="O26" s="395">
        <f t="shared" si="7"/>
        <v>-0.12037890481848769</v>
      </c>
      <c r="P26" s="386">
        <f t="shared" si="8"/>
        <v>0.32893065358762336</v>
      </c>
      <c r="R26" s="401">
        <v>245.33300000000003</v>
      </c>
      <c r="S26" s="369">
        <v>460.90299999999996</v>
      </c>
      <c r="T26" s="374">
        <v>706.23599999999999</v>
      </c>
      <c r="U26" s="19">
        <v>537.48900000000003</v>
      </c>
      <c r="V26" s="119">
        <v>311.22300000000001</v>
      </c>
      <c r="W26" s="375">
        <v>848.71199999999999</v>
      </c>
      <c r="X26" s="345">
        <f t="shared" si="21"/>
        <v>8.4241561035789409E-3</v>
      </c>
      <c r="Y26" s="323">
        <f t="shared" si="22"/>
        <v>6.9487793415536937E-3</v>
      </c>
      <c r="Z26" s="399">
        <f t="shared" si="23"/>
        <v>7.3989230244161713E-3</v>
      </c>
      <c r="AA26" s="323">
        <f t="shared" si="24"/>
        <v>1.8904341721522628E-2</v>
      </c>
      <c r="AB26" s="323">
        <f t="shared" si="25"/>
        <v>5.605266399775803E-3</v>
      </c>
      <c r="AC26" s="399">
        <f t="shared" si="26"/>
        <v>1.0109086543134348E-2</v>
      </c>
      <c r="AE26" s="394">
        <f t="shared" si="9"/>
        <v>1.1908548788789115</v>
      </c>
      <c r="AF26" s="395">
        <f t="shared" si="10"/>
        <v>-0.32475379852159775</v>
      </c>
      <c r="AG26" s="386">
        <f t="shared" si="11"/>
        <v>0.20173992829592374</v>
      </c>
      <c r="AI26" s="27">
        <f t="shared" si="28"/>
        <v>1.3899650430870867</v>
      </c>
      <c r="AJ26" s="28">
        <f t="shared" si="29"/>
        <v>2.5591788914924098</v>
      </c>
      <c r="AK26" s="402">
        <f t="shared" si="30"/>
        <v>1.9804655623511993</v>
      </c>
      <c r="AL26" s="28">
        <f t="shared" si="31"/>
        <v>1.7037181437809055</v>
      </c>
      <c r="AM26" s="28">
        <f t="shared" si="32"/>
        <v>1.964568420255274</v>
      </c>
      <c r="AN26" s="402">
        <f t="shared" si="33"/>
        <v>1.7909170327792054</v>
      </c>
      <c r="AO26" s="384">
        <f t="shared" si="34"/>
        <v>0.22572733196007502</v>
      </c>
      <c r="AP26" s="385">
        <f t="shared" si="35"/>
        <v>-0.23234423869852372</v>
      </c>
      <c r="AQ26" s="386">
        <f t="shared" si="36"/>
        <v>-9.5709076277480307E-2</v>
      </c>
    </row>
    <row r="27" spans="1:43" ht="20.100000000000001" customHeight="1">
      <c r="A27" s="8" t="s">
        <v>190</v>
      </c>
      <c r="B27" s="19">
        <v>1650.84</v>
      </c>
      <c r="C27" s="371">
        <v>11966.82</v>
      </c>
      <c r="D27" s="375">
        <v>13617.66</v>
      </c>
      <c r="E27" s="19">
        <v>208.91000000000003</v>
      </c>
      <c r="F27" s="369">
        <v>9979.02</v>
      </c>
      <c r="G27" s="377">
        <v>10187.93</v>
      </c>
      <c r="H27" s="345">
        <f t="shared" si="0"/>
        <v>1.3796728830394522E-2</v>
      </c>
      <c r="I27" s="323">
        <f t="shared" si="1"/>
        <v>3.6782094058518996E-2</v>
      </c>
      <c r="J27" s="399">
        <f t="shared" si="2"/>
        <v>3.060161518000256E-2</v>
      </c>
      <c r="K27" s="323">
        <f t="shared" si="3"/>
        <v>1.7941581605683526E-3</v>
      </c>
      <c r="L27" s="323">
        <f t="shared" si="4"/>
        <v>3.8541458789167211E-2</v>
      </c>
      <c r="M27" s="399">
        <f t="shared" si="5"/>
        <v>2.7142081192784908E-2</v>
      </c>
      <c r="N27" s="394">
        <f t="shared" si="6"/>
        <v>-0.87345230306995225</v>
      </c>
      <c r="O27" s="395">
        <f t="shared" si="7"/>
        <v>-0.16610929219291334</v>
      </c>
      <c r="P27" s="386">
        <f t="shared" si="8"/>
        <v>-0.25185898311457328</v>
      </c>
      <c r="R27" s="401">
        <v>136.17699999999999</v>
      </c>
      <c r="S27" s="369">
        <v>1026.741</v>
      </c>
      <c r="T27" s="374">
        <v>1162.9179999999999</v>
      </c>
      <c r="U27" s="19">
        <v>27.254999999999999</v>
      </c>
      <c r="V27" s="119">
        <v>767.01400000000012</v>
      </c>
      <c r="W27" s="375">
        <v>794.26900000000012</v>
      </c>
      <c r="X27" s="345">
        <f t="shared" si="21"/>
        <v>4.6759967298205668E-3</v>
      </c>
      <c r="Y27" s="323">
        <f t="shared" si="22"/>
        <v>1.5479605578453995E-2</v>
      </c>
      <c r="Z27" s="399">
        <f t="shared" si="23"/>
        <v>1.2183378878601494E-2</v>
      </c>
      <c r="AA27" s="323">
        <f t="shared" si="24"/>
        <v>9.5860163393129754E-4</v>
      </c>
      <c r="AB27" s="323">
        <f t="shared" si="25"/>
        <v>1.381426759062678E-2</v>
      </c>
      <c r="AC27" s="399">
        <f t="shared" si="26"/>
        <v>9.4606109723071857E-3</v>
      </c>
      <c r="AE27" s="394">
        <f t="shared" si="9"/>
        <v>-0.79985606967402723</v>
      </c>
      <c r="AF27" s="395">
        <f t="shared" si="10"/>
        <v>-0.25296252901169802</v>
      </c>
      <c r="AG27" s="386">
        <f t="shared" si="11"/>
        <v>-0.3170034344639947</v>
      </c>
      <c r="AI27" s="27">
        <f t="shared" si="28"/>
        <v>0.8248952048654018</v>
      </c>
      <c r="AJ27" s="28">
        <f t="shared" si="29"/>
        <v>0.85798984191288907</v>
      </c>
      <c r="AK27" s="402">
        <f t="shared" si="30"/>
        <v>0.85397784935150378</v>
      </c>
      <c r="AL27" s="28">
        <f t="shared" si="31"/>
        <v>1.3046287875161551</v>
      </c>
      <c r="AM27" s="28">
        <f t="shared" si="32"/>
        <v>0.76862657856182282</v>
      </c>
      <c r="AN27" s="402">
        <f t="shared" si="33"/>
        <v>0.77961764558649316</v>
      </c>
      <c r="AO27" s="384">
        <f t="shared" si="34"/>
        <v>0.58156912517030745</v>
      </c>
      <c r="AP27" s="385">
        <f t="shared" si="35"/>
        <v>-0.1041542206978008</v>
      </c>
      <c r="AQ27" s="386">
        <f t="shared" si="36"/>
        <v>-8.7075096645045882E-2</v>
      </c>
    </row>
    <row r="28" spans="1:43" ht="20.100000000000001" customHeight="1">
      <c r="A28" s="8" t="s">
        <v>188</v>
      </c>
      <c r="B28" s="19">
        <v>1510.9900000000002</v>
      </c>
      <c r="C28" s="371">
        <v>1209.71</v>
      </c>
      <c r="D28" s="375">
        <v>2720.7000000000003</v>
      </c>
      <c r="E28" s="19">
        <v>1683.9899999999998</v>
      </c>
      <c r="F28" s="369">
        <v>920.45</v>
      </c>
      <c r="G28" s="377">
        <v>2604.4399999999996</v>
      </c>
      <c r="H28" s="345">
        <f t="shared" si="0"/>
        <v>1.2627946557775329E-2</v>
      </c>
      <c r="I28" s="323">
        <f t="shared" si="1"/>
        <v>3.718253220448792E-3</v>
      </c>
      <c r="J28" s="399">
        <f t="shared" si="2"/>
        <v>6.113958963598223E-3</v>
      </c>
      <c r="K28" s="323">
        <f t="shared" si="3"/>
        <v>1.4462421142192807E-2</v>
      </c>
      <c r="L28" s="323">
        <f t="shared" si="4"/>
        <v>3.5550069788906086E-3</v>
      </c>
      <c r="M28" s="399">
        <f t="shared" si="5"/>
        <v>6.9385951750489758E-3</v>
      </c>
      <c r="N28" s="394">
        <f t="shared" si="6"/>
        <v>0.11449447051270989</v>
      </c>
      <c r="O28" s="395">
        <f t="shared" si="7"/>
        <v>-0.23911515983169518</v>
      </c>
      <c r="P28" s="386">
        <f t="shared" si="8"/>
        <v>-4.2731649943029609E-2</v>
      </c>
      <c r="R28" s="401">
        <v>458.44099999999992</v>
      </c>
      <c r="S28" s="369">
        <v>371.55500000000001</v>
      </c>
      <c r="T28" s="374">
        <v>829.99599999999987</v>
      </c>
      <c r="U28" s="19">
        <v>487.42499999999995</v>
      </c>
      <c r="V28" s="119">
        <v>230.48099999999999</v>
      </c>
      <c r="W28" s="375">
        <v>717.90599999999995</v>
      </c>
      <c r="X28" s="345">
        <f t="shared" si="21"/>
        <v>1.5741781775304716E-2</v>
      </c>
      <c r="Y28" s="323">
        <f t="shared" si="22"/>
        <v>5.6017290151094325E-3</v>
      </c>
      <c r="Z28" s="399">
        <f t="shared" si="23"/>
        <v>8.6955019491690086E-3</v>
      </c>
      <c r="AA28" s="323">
        <f t="shared" si="24"/>
        <v>1.714351133439599E-2</v>
      </c>
      <c r="AB28" s="323">
        <f t="shared" si="25"/>
        <v>4.1510666148926231E-3</v>
      </c>
      <c r="AC28" s="399">
        <f t="shared" si="26"/>
        <v>8.5510442692402211E-3</v>
      </c>
      <c r="AE28" s="394">
        <f t="shared" si="9"/>
        <v>6.3222966532225616E-2</v>
      </c>
      <c r="AF28" s="395">
        <f t="shared" si="10"/>
        <v>-0.37968537632382826</v>
      </c>
      <c r="AG28" s="386">
        <f t="shared" si="11"/>
        <v>-0.13504884360888478</v>
      </c>
      <c r="AI28" s="27">
        <f t="shared" si="28"/>
        <v>3.034043904989443</v>
      </c>
      <c r="AJ28" s="28">
        <f t="shared" si="29"/>
        <v>3.0714386092534571</v>
      </c>
      <c r="AK28" s="402">
        <f t="shared" si="30"/>
        <v>3.0506707832543087</v>
      </c>
      <c r="AL28" s="28">
        <f t="shared" si="31"/>
        <v>2.894464931501969</v>
      </c>
      <c r="AM28" s="28">
        <f t="shared" si="32"/>
        <v>2.5040034765603778</v>
      </c>
      <c r="AN28" s="402">
        <f t="shared" si="33"/>
        <v>2.7564697209380906</v>
      </c>
      <c r="AO28" s="384">
        <f t="shared" si="34"/>
        <v>-4.6004269502474326E-2</v>
      </c>
      <c r="AP28" s="385">
        <f t="shared" si="35"/>
        <v>-0.18474571849931909</v>
      </c>
      <c r="AQ28" s="386">
        <f t="shared" si="36"/>
        <v>-9.643815515300494E-2</v>
      </c>
    </row>
    <row r="29" spans="1:43" ht="20.100000000000001" customHeight="1">
      <c r="A29" s="8" t="s">
        <v>191</v>
      </c>
      <c r="B29" s="19">
        <v>721.8</v>
      </c>
      <c r="C29" s="371">
        <v>1165.8800000000001</v>
      </c>
      <c r="D29" s="375">
        <v>1887.68</v>
      </c>
      <c r="E29" s="19">
        <v>457.76</v>
      </c>
      <c r="F29" s="369">
        <v>1433.4499999999998</v>
      </c>
      <c r="G29" s="377">
        <v>1891.2099999999998</v>
      </c>
      <c r="H29" s="345">
        <f t="shared" si="0"/>
        <v>6.0323707141690082E-3</v>
      </c>
      <c r="I29" s="323">
        <f t="shared" si="1"/>
        <v>3.5835341235972572E-3</v>
      </c>
      <c r="J29" s="399">
        <f t="shared" si="2"/>
        <v>4.2419958306336948E-3</v>
      </c>
      <c r="K29" s="323">
        <f t="shared" si="3"/>
        <v>3.9313285126694221E-3</v>
      </c>
      <c r="L29" s="323">
        <f t="shared" si="4"/>
        <v>5.5363406528227948E-3</v>
      </c>
      <c r="M29" s="399">
        <f t="shared" si="5"/>
        <v>5.0384499473992012E-3</v>
      </c>
      <c r="N29" s="394">
        <f t="shared" si="6"/>
        <v>-0.36580770296481019</v>
      </c>
      <c r="O29" s="395">
        <f t="shared" si="7"/>
        <v>0.22950046316945114</v>
      </c>
      <c r="P29" s="386">
        <f t="shared" si="8"/>
        <v>1.8700203424307856E-3</v>
      </c>
      <c r="R29" s="401">
        <v>192.48400000000001</v>
      </c>
      <c r="S29" s="369">
        <v>397.96099999999996</v>
      </c>
      <c r="T29" s="374">
        <v>590.44499999999994</v>
      </c>
      <c r="U29" s="19">
        <v>176.29899999999998</v>
      </c>
      <c r="V29" s="119">
        <v>508.00300000000004</v>
      </c>
      <c r="W29" s="375">
        <v>684.30200000000002</v>
      </c>
      <c r="X29" s="345">
        <f t="shared" si="21"/>
        <v>6.6094461953397571E-3</v>
      </c>
      <c r="Y29" s="323">
        <f t="shared" si="22"/>
        <v>5.999837656825947E-3</v>
      </c>
      <c r="Z29" s="399">
        <f t="shared" si="23"/>
        <v>6.1858317972340775E-3</v>
      </c>
      <c r="AA29" s="323">
        <f t="shared" si="24"/>
        <v>6.2007158121612114E-3</v>
      </c>
      <c r="AB29" s="323">
        <f t="shared" si="25"/>
        <v>9.14936282628632E-3</v>
      </c>
      <c r="AC29" s="399">
        <f t="shared" si="26"/>
        <v>8.1507839404178582E-3</v>
      </c>
      <c r="AE29" s="394">
        <f t="shared" si="9"/>
        <v>-8.4084910953637862E-2</v>
      </c>
      <c r="AF29" s="395">
        <f t="shared" si="10"/>
        <v>0.27651453283110683</v>
      </c>
      <c r="AG29" s="386">
        <f t="shared" si="11"/>
        <v>0.15895976763288722</v>
      </c>
      <c r="AI29" s="27">
        <f t="shared" si="28"/>
        <v>2.6667220836796899</v>
      </c>
      <c r="AJ29" s="28">
        <f t="shared" si="29"/>
        <v>3.413395889799979</v>
      </c>
      <c r="AK29" s="402">
        <f t="shared" si="30"/>
        <v>3.1278871418884551</v>
      </c>
      <c r="AL29" s="28">
        <f t="shared" si="31"/>
        <v>3.8513413142257944</v>
      </c>
      <c r="AM29" s="28">
        <f t="shared" si="32"/>
        <v>3.5439185182601425</v>
      </c>
      <c r="AN29" s="402">
        <f t="shared" si="33"/>
        <v>3.6183290062975559</v>
      </c>
      <c r="AO29" s="384">
        <f t="shared" si="34"/>
        <v>0.44422297988829107</v>
      </c>
      <c r="AP29" s="385">
        <f t="shared" si="35"/>
        <v>3.8238350509003503E-2</v>
      </c>
      <c r="AQ29" s="386">
        <f t="shared" si="36"/>
        <v>0.15679653458116705</v>
      </c>
    </row>
    <row r="30" spans="1:43" ht="20.100000000000001" customHeight="1">
      <c r="A30" s="8" t="s">
        <v>204</v>
      </c>
      <c r="B30" s="19">
        <v>1037.6299999999999</v>
      </c>
      <c r="C30" s="371">
        <v>5603.92</v>
      </c>
      <c r="D30" s="375">
        <v>6641.55</v>
      </c>
      <c r="E30" s="19">
        <v>1392.0800000000002</v>
      </c>
      <c r="F30" s="369">
        <v>5524.8</v>
      </c>
      <c r="G30" s="377">
        <v>6916.88</v>
      </c>
      <c r="H30" s="345">
        <f t="shared" si="0"/>
        <v>8.671888091082278E-3</v>
      </c>
      <c r="I30" s="323">
        <f t="shared" si="1"/>
        <v>1.7224618782301044E-2</v>
      </c>
      <c r="J30" s="399">
        <f t="shared" si="2"/>
        <v>1.4924895855730428E-2</v>
      </c>
      <c r="K30" s="323">
        <f t="shared" si="3"/>
        <v>1.1955443454903989E-2</v>
      </c>
      <c r="L30" s="323">
        <f t="shared" si="4"/>
        <v>2.1338152595985479E-2</v>
      </c>
      <c r="M30" s="399">
        <f t="shared" si="5"/>
        <v>1.8427543039729374E-2</v>
      </c>
      <c r="N30" s="394">
        <f t="shared" si="6"/>
        <v>0.34159575185759888</v>
      </c>
      <c r="O30" s="395">
        <f t="shared" si="7"/>
        <v>-1.4118688346728699E-2</v>
      </c>
      <c r="P30" s="386">
        <f t="shared" si="8"/>
        <v>4.145568429056469E-2</v>
      </c>
      <c r="R30" s="401">
        <v>118.42000000000002</v>
      </c>
      <c r="S30" s="369">
        <v>303.52800000000002</v>
      </c>
      <c r="T30" s="374">
        <v>421.94800000000004</v>
      </c>
      <c r="U30" s="19">
        <v>173.19499999999999</v>
      </c>
      <c r="V30" s="119">
        <v>416.76399999999995</v>
      </c>
      <c r="W30" s="375">
        <v>589.95899999999995</v>
      </c>
      <c r="X30" s="345">
        <f t="shared" si="21"/>
        <v>4.0662632657890224E-3</v>
      </c>
      <c r="Y30" s="323">
        <f t="shared" si="22"/>
        <v>4.5761236008077834E-3</v>
      </c>
      <c r="Z30" s="399">
        <f t="shared" si="23"/>
        <v>4.4205630586749397E-3</v>
      </c>
      <c r="AA30" s="323">
        <f t="shared" si="24"/>
        <v>6.0915432026685404E-3</v>
      </c>
      <c r="AB30" s="323">
        <f t="shared" si="25"/>
        <v>7.5061073437251184E-3</v>
      </c>
      <c r="AC30" s="399">
        <f t="shared" si="26"/>
        <v>7.0270558068001822E-3</v>
      </c>
      <c r="AE30" s="394">
        <f t="shared" si="9"/>
        <v>0.4625485559871641</v>
      </c>
      <c r="AF30" s="395">
        <f t="shared" si="10"/>
        <v>0.37306607627632354</v>
      </c>
      <c r="AG30" s="386">
        <f t="shared" si="11"/>
        <v>0.39817939651331419</v>
      </c>
      <c r="AI30" s="27">
        <f t="shared" si="28"/>
        <v>1.1412545897863404</v>
      </c>
      <c r="AJ30" s="28">
        <f t="shared" si="29"/>
        <v>0.54163514111550493</v>
      </c>
      <c r="AK30" s="402">
        <f t="shared" si="30"/>
        <v>0.63531555133967232</v>
      </c>
      <c r="AL30" s="28">
        <f t="shared" si="31"/>
        <v>1.2441454514108383</v>
      </c>
      <c r="AM30" s="28">
        <f t="shared" si="32"/>
        <v>0.7543512887344338</v>
      </c>
      <c r="AN30" s="402">
        <f t="shared" si="33"/>
        <v>0.85292646395484661</v>
      </c>
      <c r="AO30" s="384">
        <f t="shared" si="34"/>
        <v>9.0155923617148886E-2</v>
      </c>
      <c r="AP30" s="385">
        <f t="shared" si="35"/>
        <v>0.39272959132754398</v>
      </c>
      <c r="AQ30" s="386">
        <f t="shared" si="36"/>
        <v>0.34252413962841644</v>
      </c>
    </row>
    <row r="31" spans="1:43" ht="20.100000000000001" customHeight="1">
      <c r="A31" s="8" t="s">
        <v>187</v>
      </c>
      <c r="B31" s="19">
        <v>163.04000000000002</v>
      </c>
      <c r="C31" s="371">
        <v>1230.4699999999998</v>
      </c>
      <c r="D31" s="375">
        <v>1393.5099999999998</v>
      </c>
      <c r="E31" s="19">
        <v>234.53</v>
      </c>
      <c r="F31" s="369">
        <v>1472.83</v>
      </c>
      <c r="G31" s="377">
        <v>1707.36</v>
      </c>
      <c r="H31" s="345">
        <f t="shared" si="0"/>
        <v>1.3625903591550502E-3</v>
      </c>
      <c r="I31" s="323">
        <f t="shared" si="1"/>
        <v>3.7820626763155007E-3</v>
      </c>
      <c r="J31" s="399">
        <f t="shared" si="2"/>
        <v>3.1314966572440024E-3</v>
      </c>
      <c r="K31" s="323">
        <f t="shared" si="3"/>
        <v>2.0141875132741165E-3</v>
      </c>
      <c r="L31" s="323">
        <f t="shared" si="4"/>
        <v>5.6884360136014497E-3</v>
      </c>
      <c r="M31" s="399">
        <f t="shared" si="5"/>
        <v>4.5486476394432668E-3</v>
      </c>
      <c r="N31" s="394">
        <f t="shared" si="6"/>
        <v>0.4384813542688909</v>
      </c>
      <c r="O31" s="395">
        <f t="shared" si="7"/>
        <v>0.1969653872097655</v>
      </c>
      <c r="P31" s="386">
        <f t="shared" si="8"/>
        <v>0.22522263923473831</v>
      </c>
      <c r="R31" s="401">
        <v>45.134</v>
      </c>
      <c r="S31" s="369">
        <v>377.61699999999996</v>
      </c>
      <c r="T31" s="374">
        <v>422.75099999999998</v>
      </c>
      <c r="U31" s="19">
        <v>76.231999999999985</v>
      </c>
      <c r="V31" s="119">
        <v>475.63500000000005</v>
      </c>
      <c r="W31" s="375">
        <v>551.86700000000008</v>
      </c>
      <c r="X31" s="345">
        <f t="shared" si="21"/>
        <v>1.5497950197443143E-3</v>
      </c>
      <c r="Y31" s="323">
        <f t="shared" si="22"/>
        <v>5.6931224327450266E-3</v>
      </c>
      <c r="Z31" s="399">
        <f t="shared" si="23"/>
        <v>4.4289757354410717E-3</v>
      </c>
      <c r="AA31" s="323">
        <f t="shared" si="24"/>
        <v>2.6812005047826331E-3</v>
      </c>
      <c r="AB31" s="323">
        <f t="shared" si="25"/>
        <v>8.5664005682657262E-3</v>
      </c>
      <c r="AC31" s="399">
        <f t="shared" si="26"/>
        <v>6.5733384979827364E-3</v>
      </c>
      <c r="AE31" s="394">
        <f t="shared" si="9"/>
        <v>0.68901493330969965</v>
      </c>
      <c r="AF31" s="395">
        <f t="shared" si="10"/>
        <v>0.25956988165257416</v>
      </c>
      <c r="AG31" s="386">
        <f t="shared" si="11"/>
        <v>0.30541855607674517</v>
      </c>
      <c r="AI31" s="27">
        <f t="shared" si="28"/>
        <v>2.7682777232580955</v>
      </c>
      <c r="AJ31" s="28">
        <f t="shared" si="29"/>
        <v>3.0688842474826696</v>
      </c>
      <c r="AK31" s="402">
        <f t="shared" si="30"/>
        <v>3.033713428680096</v>
      </c>
      <c r="AL31" s="28">
        <f t="shared" si="31"/>
        <v>3.250415725067155</v>
      </c>
      <c r="AM31" s="28">
        <f t="shared" si="32"/>
        <v>3.2293951100941731</v>
      </c>
      <c r="AN31" s="402">
        <f t="shared" si="33"/>
        <v>3.232282588323494</v>
      </c>
      <c r="AO31" s="384">
        <f t="shared" si="34"/>
        <v>0.1741653294964973</v>
      </c>
      <c r="AP31" s="385">
        <f t="shared" si="35"/>
        <v>5.2302677347041228E-2</v>
      </c>
      <c r="AQ31" s="386">
        <f t="shared" si="36"/>
        <v>6.5454158512853092E-2</v>
      </c>
    </row>
    <row r="32" spans="1:43" ht="20.100000000000001" customHeight="1" thickBot="1">
      <c r="A32" s="8" t="s">
        <v>17</v>
      </c>
      <c r="B32" s="19">
        <f>B33-SUM(B7:B31)</f>
        <v>9807.5900000000402</v>
      </c>
      <c r="C32" s="371">
        <f t="shared" ref="C32:G32" si="37">C33-SUM(C7:C31)</f>
        <v>22495.580000000016</v>
      </c>
      <c r="D32" s="376">
        <f t="shared" si="37"/>
        <v>32303.1700000001</v>
      </c>
      <c r="E32" s="21">
        <f t="shared" si="37"/>
        <v>8646.4900000000052</v>
      </c>
      <c r="F32" s="119">
        <f t="shared" si="37"/>
        <v>16106.030000000028</v>
      </c>
      <c r="G32" s="375">
        <f t="shared" si="37"/>
        <v>24752.51999999996</v>
      </c>
      <c r="H32" s="345">
        <f t="shared" si="0"/>
        <v>8.1965944434160526E-2</v>
      </c>
      <c r="I32" s="323">
        <f t="shared" si="1"/>
        <v>6.9144061618787556E-2</v>
      </c>
      <c r="J32" s="400">
        <f t="shared" si="2"/>
        <v>7.259170646309325E-2</v>
      </c>
      <c r="K32" s="323">
        <f t="shared" si="3"/>
        <v>7.4257673609557526E-2</v>
      </c>
      <c r="L32" s="323">
        <f t="shared" si="4"/>
        <v>6.2205496281407577E-2</v>
      </c>
      <c r="M32" s="399">
        <f t="shared" si="5"/>
        <v>6.5944201380067513E-2</v>
      </c>
      <c r="N32" s="396">
        <f t="shared" si="6"/>
        <v>-0.11838790161497678</v>
      </c>
      <c r="O32" s="397">
        <f t="shared" si="7"/>
        <v>-0.28403579725439326</v>
      </c>
      <c r="P32" s="388">
        <f t="shared" si="8"/>
        <v>-0.23374331373670498</v>
      </c>
      <c r="R32" s="19">
        <f t="shared" ref="R32" si="38">R33-SUM(R7:R31)</f>
        <v>2427.0920000000042</v>
      </c>
      <c r="S32" s="119">
        <f t="shared" ref="S32" si="39">S33-SUM(S7:S31)</f>
        <v>6391.3550000000105</v>
      </c>
      <c r="T32" s="375">
        <f t="shared" ref="T32" si="40">T33-SUM(T7:T31)</f>
        <v>8818.4470000000147</v>
      </c>
      <c r="U32" s="119">
        <f t="shared" ref="U32" si="41">U33-SUM(U7:U31)</f>
        <v>2141.0799999999872</v>
      </c>
      <c r="V32" s="123">
        <f t="shared" ref="V32" si="42">V33-SUM(V7:V31)</f>
        <v>5042.3670000000202</v>
      </c>
      <c r="W32" s="376">
        <f t="shared" ref="W32" si="43">W33-SUM(W7:W31)</f>
        <v>7183.4470000000147</v>
      </c>
      <c r="X32" s="345">
        <f t="shared" si="21"/>
        <v>8.3340610051430716E-2</v>
      </c>
      <c r="Y32" s="323">
        <f t="shared" si="22"/>
        <v>9.6358920615695676E-2</v>
      </c>
      <c r="Z32" s="399">
        <f t="shared" si="23"/>
        <v>9.2386979066337346E-2</v>
      </c>
      <c r="AA32" s="323">
        <f t="shared" si="24"/>
        <v>7.5305183870027895E-2</v>
      </c>
      <c r="AB32" s="323">
        <f t="shared" si="25"/>
        <v>9.0815300670061119E-2</v>
      </c>
      <c r="AC32" s="399">
        <f t="shared" si="26"/>
        <v>8.556269665212575E-2</v>
      </c>
      <c r="AE32" s="396">
        <f t="shared" si="9"/>
        <v>-0.11784143328724932</v>
      </c>
      <c r="AF32" s="397">
        <f t="shared" si="10"/>
        <v>-0.21106447693798702</v>
      </c>
      <c r="AG32" s="388">
        <f t="shared" si="11"/>
        <v>-0.18540679555028194</v>
      </c>
      <c r="AI32" s="27">
        <f t="shared" si="28"/>
        <v>2.4747078538152536</v>
      </c>
      <c r="AJ32" s="28">
        <f t="shared" si="29"/>
        <v>2.8411603523892275</v>
      </c>
      <c r="AK32" s="402">
        <f t="shared" si="30"/>
        <v>2.729901430726454</v>
      </c>
      <c r="AL32" s="28">
        <f t="shared" si="31"/>
        <v>2.47624180447787</v>
      </c>
      <c r="AM32" s="28">
        <f t="shared" si="32"/>
        <v>3.1307324027088064</v>
      </c>
      <c r="AN32" s="402">
        <f t="shared" si="33"/>
        <v>2.9021073409899376</v>
      </c>
      <c r="AO32" s="387">
        <f t="shared" si="34"/>
        <v>6.1985121203358322E-4</v>
      </c>
      <c r="AP32" s="385">
        <f t="shared" si="35"/>
        <v>0.10192034746510101</v>
      </c>
      <c r="AQ32" s="386">
        <f t="shared" si="36"/>
        <v>6.3081365621929411E-2</v>
      </c>
    </row>
    <row r="33" spans="1:43" ht="25.5" customHeight="1" thickBot="1">
      <c r="A33" s="12" t="s">
        <v>18</v>
      </c>
      <c r="B33" s="17">
        <v>119654.45000000001</v>
      </c>
      <c r="C33" s="372">
        <v>325343.62999999995</v>
      </c>
      <c r="D33" s="18">
        <v>444998.08000000019</v>
      </c>
      <c r="E33" s="17">
        <v>116439.01000000001</v>
      </c>
      <c r="F33" s="373">
        <v>258916.51</v>
      </c>
      <c r="G33" s="378">
        <v>375355.52</v>
      </c>
      <c r="H33" s="334">
        <f>SUM(H7:H32)</f>
        <v>1.0000000000000004</v>
      </c>
      <c r="I33" s="338">
        <f t="shared" ref="I33:M33" si="44">SUM(I7:I32)</f>
        <v>1.0000000000000002</v>
      </c>
      <c r="J33" s="335">
        <f t="shared" si="44"/>
        <v>0.99999999999999967</v>
      </c>
      <c r="K33" s="338">
        <f t="shared" si="44"/>
        <v>0.99999999999999978</v>
      </c>
      <c r="L33" s="338">
        <f t="shared" si="44"/>
        <v>1.0000000000000002</v>
      </c>
      <c r="M33" s="335">
        <f t="shared" si="44"/>
        <v>0.99999999999999989</v>
      </c>
      <c r="N33" s="389">
        <f t="shared" si="6"/>
        <v>-2.6872715557173195E-2</v>
      </c>
      <c r="O33" s="390">
        <f t="shared" si="7"/>
        <v>-0.20417525924819843</v>
      </c>
      <c r="P33" s="391">
        <f t="shared" si="8"/>
        <v>-0.15650081007091118</v>
      </c>
      <c r="R33" s="17">
        <v>29122.561000000002</v>
      </c>
      <c r="S33" s="372">
        <v>66328.628000000012</v>
      </c>
      <c r="T33" s="18">
        <v>95451.189000000057</v>
      </c>
      <c r="U33" s="17">
        <v>28432.03999999999</v>
      </c>
      <c r="V33" s="373">
        <v>55523.320000000029</v>
      </c>
      <c r="W33" s="378">
        <v>83955.36000000003</v>
      </c>
      <c r="X33" s="334">
        <f t="shared" ref="X33" si="45">SUM(X7:X32)</f>
        <v>1</v>
      </c>
      <c r="Y33" s="338">
        <f t="shared" ref="Y33" si="46">SUM(Y7:Y32)</f>
        <v>1.0000000000000002</v>
      </c>
      <c r="Z33" s="335">
        <f t="shared" ref="Z33" si="47">SUM(Z7:Z32)</f>
        <v>0.99999999999999956</v>
      </c>
      <c r="AA33" s="338">
        <f t="shared" ref="AA33" si="48">SUM(AA7:AA32)</f>
        <v>0.99999999999999978</v>
      </c>
      <c r="AB33" s="338">
        <f t="shared" ref="AB33" si="49">SUM(AB7:AB32)</f>
        <v>0.99999999999999956</v>
      </c>
      <c r="AC33" s="335">
        <f t="shared" ref="AC33" si="50">SUM(AC7:AC32)</f>
        <v>1</v>
      </c>
      <c r="AE33" s="389">
        <f t="shared" si="9"/>
        <v>-2.3710861143015943E-2</v>
      </c>
      <c r="AF33" s="390">
        <f t="shared" si="10"/>
        <v>-0.16290564611105751</v>
      </c>
      <c r="AG33" s="391">
        <f t="shared" si="11"/>
        <v>-0.12043672918521758</v>
      </c>
      <c r="AI33" s="403">
        <f t="shared" si="28"/>
        <v>2.433888668578561</v>
      </c>
      <c r="AJ33" s="404">
        <f t="shared" si="29"/>
        <v>2.0387252702627072</v>
      </c>
      <c r="AK33" s="405">
        <f t="shared" si="30"/>
        <v>2.1449797940701232</v>
      </c>
      <c r="AL33" s="404">
        <f t="shared" si="31"/>
        <v>2.4417967827105356</v>
      </c>
      <c r="AM33" s="404">
        <f t="shared" si="32"/>
        <v>2.1444488032068727</v>
      </c>
      <c r="AN33" s="405">
        <f t="shared" si="33"/>
        <v>2.2366890994436428</v>
      </c>
      <c r="AO33" s="389">
        <f t="shared" si="34"/>
        <v>3.249168392157008E-3</v>
      </c>
      <c r="AP33" s="390">
        <f t="shared" si="35"/>
        <v>5.1857665417833418E-2</v>
      </c>
      <c r="AQ33" s="391">
        <f t="shared" si="36"/>
        <v>4.2755323675800316E-2</v>
      </c>
    </row>
    <row r="36" spans="1:43" ht="15.75" thickBot="1"/>
    <row r="37" spans="1:43">
      <c r="A37" s="468" t="s">
        <v>2</v>
      </c>
      <c r="B37" s="414" t="s">
        <v>137</v>
      </c>
      <c r="C37" s="477"/>
      <c r="D37" s="477"/>
      <c r="E37" s="477"/>
      <c r="F37" s="477"/>
      <c r="G37" s="492"/>
      <c r="H37" s="478" t="s">
        <v>139</v>
      </c>
      <c r="I37" s="477"/>
      <c r="J37" s="477"/>
      <c r="K37" s="477"/>
      <c r="L37" s="477"/>
      <c r="M37" s="492"/>
      <c r="N37" s="493" t="s">
        <v>160</v>
      </c>
      <c r="O37" s="471"/>
      <c r="P37" s="494"/>
      <c r="R37" s="478" t="str">
        <f>H37</f>
        <v>Peso (%) em Volume</v>
      </c>
      <c r="S37" s="477"/>
      <c r="T37" s="477"/>
      <c r="U37" s="477"/>
      <c r="V37" s="477"/>
      <c r="W37" s="492"/>
      <c r="X37" s="477" t="s">
        <v>140</v>
      </c>
      <c r="Y37" s="477"/>
      <c r="Z37" s="477"/>
      <c r="AA37" s="477"/>
      <c r="AB37" s="477"/>
      <c r="AC37" s="415"/>
      <c r="AE37" s="471" t="s">
        <v>160</v>
      </c>
      <c r="AF37" s="471"/>
      <c r="AG37" s="471"/>
      <c r="AI37" s="486" t="s">
        <v>143</v>
      </c>
      <c r="AJ37" s="487"/>
      <c r="AK37" s="487"/>
      <c r="AL37" s="487"/>
      <c r="AM37" s="487"/>
      <c r="AN37" s="488"/>
      <c r="AO37" s="471" t="s">
        <v>160</v>
      </c>
      <c r="AP37" s="471"/>
      <c r="AQ37" s="471"/>
    </row>
    <row r="38" spans="1:43" ht="15" customHeight="1">
      <c r="A38" s="469"/>
      <c r="B38" s="497" t="str">
        <f>B5</f>
        <v>jan-fev 2025</v>
      </c>
      <c r="C38" s="473"/>
      <c r="D38" s="474"/>
      <c r="E38" s="498" t="str">
        <f>E5</f>
        <v>jan-fev 2026</v>
      </c>
      <c r="F38" s="481"/>
      <c r="G38" s="495"/>
      <c r="H38" s="499" t="str">
        <f>B38</f>
        <v>jan-fev 2025</v>
      </c>
      <c r="I38" s="473"/>
      <c r="J38" s="474"/>
      <c r="K38" s="497" t="str">
        <f>E38</f>
        <v>jan-fev 2026</v>
      </c>
      <c r="L38" s="473"/>
      <c r="M38" s="474"/>
      <c r="N38" s="479" t="s">
        <v>141</v>
      </c>
      <c r="O38" s="473"/>
      <c r="P38" s="483"/>
      <c r="R38" s="500" t="str">
        <f>H38</f>
        <v>jan-fev 2025</v>
      </c>
      <c r="S38" s="473"/>
      <c r="T38" s="474"/>
      <c r="U38" s="501" t="str">
        <f>K38</f>
        <v>jan-fev 2026</v>
      </c>
      <c r="V38" s="481"/>
      <c r="W38" s="495"/>
      <c r="X38" s="499" t="str">
        <f>R38</f>
        <v>jan-fev 2025</v>
      </c>
      <c r="Y38" s="473"/>
      <c r="Z38" s="474"/>
      <c r="AA38" s="497" t="str">
        <f>U38</f>
        <v>jan-fev 2026</v>
      </c>
      <c r="AB38" s="473"/>
      <c r="AC38" s="483"/>
      <c r="AE38" s="472" t="s">
        <v>142</v>
      </c>
      <c r="AF38" s="473"/>
      <c r="AG38" s="483"/>
      <c r="AI38" s="502" t="str">
        <f>X38</f>
        <v>jan-fev 2025</v>
      </c>
      <c r="AJ38" s="490"/>
      <c r="AK38" s="490"/>
      <c r="AL38" s="503" t="str">
        <f>AA38</f>
        <v>jan-fev 2026</v>
      </c>
      <c r="AM38" s="490"/>
      <c r="AN38" s="491"/>
      <c r="AO38" s="473" t="s">
        <v>143</v>
      </c>
      <c r="AP38" s="473"/>
      <c r="AQ38" s="483"/>
    </row>
    <row r="39" spans="1:43" ht="18.75" customHeight="1" thickBot="1">
      <c r="A39" s="470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176</v>
      </c>
      <c r="B40" s="39">
        <v>15689.469999999998</v>
      </c>
      <c r="C40" s="370">
        <v>11632.009999999998</v>
      </c>
      <c r="D40" s="375">
        <v>27321.479999999996</v>
      </c>
      <c r="E40" s="39">
        <v>14234.220000000003</v>
      </c>
      <c r="F40" s="379">
        <v>12129.82</v>
      </c>
      <c r="G40" s="377">
        <v>26364.04</v>
      </c>
      <c r="H40" s="345">
        <f>B40/$B$63</f>
        <v>0.29658851197707958</v>
      </c>
      <c r="I40" s="323">
        <f>C40/$C$63</f>
        <v>9.4358560273912165E-2</v>
      </c>
      <c r="J40" s="398">
        <f>D40/$D$63</f>
        <v>0.15508205365877606</v>
      </c>
      <c r="K40" s="323">
        <f>E40/$E$63</f>
        <v>0.26335282146160971</v>
      </c>
      <c r="L40" s="323">
        <f>F40/$F$63</f>
        <v>0.14412022918426859</v>
      </c>
      <c r="M40" s="399">
        <f>G40/$G$63</f>
        <v>0.19074715628791425</v>
      </c>
      <c r="N40" s="392">
        <f t="shared" ref="N40:N63" si="51">(E40-B40)/B40</f>
        <v>-9.2753292494902301E-2</v>
      </c>
      <c r="O40" s="393">
        <f t="shared" ref="O40:O63" si="52">(F40-C40)/C40</f>
        <v>4.2796558806259745E-2</v>
      </c>
      <c r="P40" s="382">
        <f t="shared" ref="P40:P63" si="53">(G40-D40)/D40</f>
        <v>-3.5043489591339676E-2</v>
      </c>
      <c r="R40" s="401">
        <v>3364.9330000000004</v>
      </c>
      <c r="S40" s="369">
        <v>2612.375</v>
      </c>
      <c r="T40" s="374">
        <v>5977.3080000000009</v>
      </c>
      <c r="U40" s="39">
        <v>2948.9280000000003</v>
      </c>
      <c r="V40" s="112">
        <v>2801.2539999999999</v>
      </c>
      <c r="W40" s="380">
        <v>5750.1820000000007</v>
      </c>
      <c r="X40" s="345">
        <f>R40/$R$63</f>
        <v>0.29907123423156629</v>
      </c>
      <c r="Y40" s="323">
        <f>S40/$S$63</f>
        <v>0.11948353019672801</v>
      </c>
      <c r="Z40" s="398">
        <f>T40/$T$63</f>
        <v>0.18050060926763231</v>
      </c>
      <c r="AA40" s="323">
        <f>U40/$U$63</f>
        <v>0.25974020940909642</v>
      </c>
      <c r="AB40" s="323">
        <f>V40/$V$63</f>
        <v>0.15616539833506315</v>
      </c>
      <c r="AC40" s="399">
        <f>W40/$W$63</f>
        <v>0.19631148874404333</v>
      </c>
      <c r="AE40" s="392">
        <f t="shared" ref="AE40:AE63" si="54">(U40-R40)/R40</f>
        <v>-0.12362950465878519</v>
      </c>
      <c r="AF40" s="393">
        <f t="shared" ref="AF40:AF63" si="55">(V40-S40)/S40</f>
        <v>7.2301641226852925E-2</v>
      </c>
      <c r="AG40" s="382">
        <f t="shared" ref="AG40:AG63" si="56">(W40-T40)/T40</f>
        <v>-3.7998041927904694E-2</v>
      </c>
      <c r="AI40" s="27">
        <f t="shared" ref="AI40:AI63" si="57">(R40/B40)*10</f>
        <v>2.1447078836952431</v>
      </c>
      <c r="AJ40" s="28">
        <f t="shared" ref="AJ40:AJ63" si="58">(S40/C40)*10</f>
        <v>2.2458500293586408</v>
      </c>
      <c r="AK40" s="406">
        <f t="shared" ref="AK40:AK63" si="59">(T40/D40)*10</f>
        <v>2.1877687445921676</v>
      </c>
      <c r="AL40" s="28">
        <f t="shared" ref="AL40:AL63" si="60">(U40/E40)*10</f>
        <v>2.0717173122236412</v>
      </c>
      <c r="AM40" s="28">
        <f t="shared" ref="AM40:AM63" si="61">(V40/F40)*10</f>
        <v>2.3093945334720547</v>
      </c>
      <c r="AN40" s="402">
        <f t="shared" ref="AN40:AN63" si="62">(W40/G40)*10</f>
        <v>2.1810701243056831</v>
      </c>
      <c r="AO40" s="383">
        <f t="shared" ref="AO40:AO51" si="63">(AL40-AI40)/AI40</f>
        <v>-3.4032873206882697E-2</v>
      </c>
      <c r="AP40" s="381">
        <f t="shared" ref="AP40:AP51" si="64">(AM40-AJ40)/AJ40</f>
        <v>2.8294188517815094E-2</v>
      </c>
      <c r="AQ40" s="382">
        <f t="shared" ref="AQ40:AQ51" si="65">(AN40-AK40)/AK40</f>
        <v>-3.0618502540739117E-3</v>
      </c>
    </row>
    <row r="41" spans="1:43" ht="19.5" customHeight="1">
      <c r="A41" s="8" t="s">
        <v>173</v>
      </c>
      <c r="B41" s="19">
        <v>9266.1299999999992</v>
      </c>
      <c r="C41" s="371">
        <v>14909.9</v>
      </c>
      <c r="D41" s="375">
        <v>24176.03</v>
      </c>
      <c r="E41" s="19">
        <v>11112.939999999999</v>
      </c>
      <c r="F41" s="369">
        <v>14475.510000000002</v>
      </c>
      <c r="G41" s="377">
        <v>25588.45</v>
      </c>
      <c r="H41" s="345">
        <f t="shared" ref="H41:H62" si="66">B41/$B$63</f>
        <v>0.17516383335359173</v>
      </c>
      <c r="I41" s="323">
        <f t="shared" ref="I41:I62" si="67">C41/$C$63</f>
        <v>0.12094871804855765</v>
      </c>
      <c r="J41" s="399">
        <f t="shared" ref="J41:J62" si="68">D41/$D$63</f>
        <v>0.13722786546395657</v>
      </c>
      <c r="K41" s="323">
        <f t="shared" ref="K41:K62" si="69">E41/$E$63</f>
        <v>0.20560481036077707</v>
      </c>
      <c r="L41" s="323">
        <f t="shared" ref="L41:L62" si="70">F41/$F$63</f>
        <v>0.17199050099335128</v>
      </c>
      <c r="M41" s="399">
        <f t="shared" ref="M41:M62" si="71">G41/$G$63</f>
        <v>0.18513566476592661</v>
      </c>
      <c r="N41" s="394">
        <f t="shared" si="51"/>
        <v>0.19930758579903365</v>
      </c>
      <c r="O41" s="395">
        <f t="shared" si="52"/>
        <v>-2.913433356360523E-2</v>
      </c>
      <c r="P41" s="386">
        <f t="shared" si="53"/>
        <v>5.8422329886255182E-2</v>
      </c>
      <c r="R41" s="401">
        <v>1715.1599999999999</v>
      </c>
      <c r="S41" s="369">
        <v>2788.8540000000003</v>
      </c>
      <c r="T41" s="374">
        <v>4504.0140000000001</v>
      </c>
      <c r="U41" s="19">
        <v>1857.5680000000002</v>
      </c>
      <c r="V41" s="119">
        <v>2747.105</v>
      </c>
      <c r="W41" s="375">
        <v>4604.6730000000007</v>
      </c>
      <c r="X41" s="345">
        <f t="shared" ref="X41:X62" si="72">R41/$R$63</f>
        <v>0.15244137642699368</v>
      </c>
      <c r="Y41" s="323">
        <f t="shared" ref="Y41:Y62" si="73">S41/$S$63</f>
        <v>0.12755524039361338</v>
      </c>
      <c r="Z41" s="399">
        <f t="shared" ref="Z41:Z62" si="74">T41/$T$63</f>
        <v>0.1360106039625105</v>
      </c>
      <c r="AA41" s="323">
        <f t="shared" ref="AA41:AA62" si="75">U41/$U$63</f>
        <v>0.1636137271956577</v>
      </c>
      <c r="AB41" s="323">
        <f t="shared" ref="AB41:AB62" si="76">V41/$V$63</f>
        <v>0.15314667880643587</v>
      </c>
      <c r="AC41" s="399">
        <f t="shared" ref="AC41:AC62" si="77">W41/$W$63</f>
        <v>0.15720375664796354</v>
      </c>
      <c r="AE41" s="394">
        <f t="shared" si="54"/>
        <v>8.3028988549173469E-2</v>
      </c>
      <c r="AF41" s="395">
        <f t="shared" si="55"/>
        <v>-1.4969948229631328E-2</v>
      </c>
      <c r="AG41" s="386">
        <f t="shared" si="56"/>
        <v>2.2348731598081303E-2</v>
      </c>
      <c r="AI41" s="27">
        <f t="shared" si="57"/>
        <v>1.8509992844909364</v>
      </c>
      <c r="AJ41" s="28">
        <f t="shared" si="58"/>
        <v>1.8704712975942162</v>
      </c>
      <c r="AK41" s="402">
        <f t="shared" si="59"/>
        <v>1.8630081117536668</v>
      </c>
      <c r="AL41" s="28">
        <f t="shared" si="60"/>
        <v>1.6715360651636744</v>
      </c>
      <c r="AM41" s="28">
        <f t="shared" si="61"/>
        <v>1.8977604243304724</v>
      </c>
      <c r="AN41" s="402">
        <f t="shared" si="62"/>
        <v>1.7995122799544327</v>
      </c>
      <c r="AO41" s="384">
        <f t="shared" si="63"/>
        <v>-9.6954775094155801E-2</v>
      </c>
      <c r="AP41" s="385">
        <f t="shared" si="64"/>
        <v>1.4589438913794247E-2</v>
      </c>
      <c r="AQ41" s="386">
        <f t="shared" si="65"/>
        <v>-3.4082423688142079E-2</v>
      </c>
    </row>
    <row r="42" spans="1:43" ht="19.5" customHeight="1">
      <c r="A42" s="8" t="s">
        <v>168</v>
      </c>
      <c r="B42" s="19">
        <v>5567.8899999999994</v>
      </c>
      <c r="C42" s="371">
        <v>19033.409999999996</v>
      </c>
      <c r="D42" s="375">
        <v>24601.299999999996</v>
      </c>
      <c r="E42" s="19">
        <v>5051.8500000000004</v>
      </c>
      <c r="F42" s="369">
        <v>15732.559999999996</v>
      </c>
      <c r="G42" s="377">
        <v>20784.409999999996</v>
      </c>
      <c r="H42" s="345">
        <f t="shared" si="66"/>
        <v>0.10525353692330344</v>
      </c>
      <c r="I42" s="323">
        <f t="shared" si="67"/>
        <v>0.15439852310160346</v>
      </c>
      <c r="J42" s="399">
        <f t="shared" si="68"/>
        <v>0.1396417809970634</v>
      </c>
      <c r="K42" s="323">
        <f t="shared" si="69"/>
        <v>9.3466234967622588E-2</v>
      </c>
      <c r="L42" s="323">
        <f t="shared" si="70"/>
        <v>0.1869261170285508</v>
      </c>
      <c r="M42" s="399">
        <f t="shared" si="71"/>
        <v>0.15037782914235023</v>
      </c>
      <c r="N42" s="394">
        <f t="shared" si="51"/>
        <v>-9.2681428692017828E-2</v>
      </c>
      <c r="O42" s="395">
        <f t="shared" si="52"/>
        <v>-0.17342399496464381</v>
      </c>
      <c r="P42" s="386">
        <f t="shared" si="53"/>
        <v>-0.15514993110120198</v>
      </c>
      <c r="R42" s="401">
        <v>1307.2459999999999</v>
      </c>
      <c r="S42" s="369">
        <v>3174.4910000000004</v>
      </c>
      <c r="T42" s="374">
        <v>4481.7370000000001</v>
      </c>
      <c r="U42" s="19">
        <v>1229.0230000000001</v>
      </c>
      <c r="V42" s="119">
        <v>2920.3669999999997</v>
      </c>
      <c r="W42" s="375">
        <v>4149.3899999999994</v>
      </c>
      <c r="X42" s="345">
        <f t="shared" si="72"/>
        <v>0.11618646631724258</v>
      </c>
      <c r="Y42" s="323">
        <f t="shared" si="73"/>
        <v>0.14519331690807841</v>
      </c>
      <c r="Z42" s="399">
        <f t="shared" si="74"/>
        <v>0.1353378910836267</v>
      </c>
      <c r="AA42" s="323">
        <f t="shared" si="75"/>
        <v>0.1082517753531439</v>
      </c>
      <c r="AB42" s="323">
        <f t="shared" si="76"/>
        <v>0.16280575622188254</v>
      </c>
      <c r="AC42" s="399">
        <f t="shared" si="77"/>
        <v>0.14166037323334213</v>
      </c>
      <c r="AE42" s="394">
        <f t="shared" si="54"/>
        <v>-5.9838010596322141E-2</v>
      </c>
      <c r="AF42" s="395">
        <f t="shared" si="55"/>
        <v>-8.0051888633485072E-2</v>
      </c>
      <c r="AG42" s="386">
        <f t="shared" si="56"/>
        <v>-7.4155846271211509E-2</v>
      </c>
      <c r="AI42" s="27">
        <f t="shared" si="57"/>
        <v>2.3478301475065062</v>
      </c>
      <c r="AJ42" s="28">
        <f t="shared" si="58"/>
        <v>1.6678519508590426</v>
      </c>
      <c r="AK42" s="402">
        <f t="shared" si="59"/>
        <v>1.821748037705325</v>
      </c>
      <c r="AL42" s="28">
        <f t="shared" si="60"/>
        <v>2.4328176806516426</v>
      </c>
      <c r="AM42" s="28">
        <f t="shared" si="61"/>
        <v>1.8562567058380839</v>
      </c>
      <c r="AN42" s="402">
        <f t="shared" si="62"/>
        <v>1.9963953751874604</v>
      </c>
      <c r="AO42" s="384">
        <f t="shared" si="63"/>
        <v>3.6198331142223691E-2</v>
      </c>
      <c r="AP42" s="385">
        <f t="shared" si="64"/>
        <v>0.11296251737571893</v>
      </c>
      <c r="AQ42" s="386">
        <f t="shared" si="65"/>
        <v>9.5867998135527696E-2</v>
      </c>
    </row>
    <row r="43" spans="1:43" ht="19.5" customHeight="1">
      <c r="A43" s="8" t="s">
        <v>180</v>
      </c>
      <c r="B43" s="19">
        <v>5270.7000000000007</v>
      </c>
      <c r="C43" s="371">
        <v>35073.94</v>
      </c>
      <c r="D43" s="375">
        <v>40344.639999999999</v>
      </c>
      <c r="E43" s="19">
        <v>5561.07</v>
      </c>
      <c r="F43" s="369">
        <v>9472.77</v>
      </c>
      <c r="G43" s="377">
        <v>15033.84</v>
      </c>
      <c r="H43" s="345">
        <f t="shared" si="66"/>
        <v>9.9635556209202336E-2</v>
      </c>
      <c r="I43" s="323">
        <f t="shared" si="67"/>
        <v>0.28451888207915738</v>
      </c>
      <c r="J43" s="399">
        <f t="shared" si="68"/>
        <v>0.22900405195194418</v>
      </c>
      <c r="K43" s="323">
        <f t="shared" si="69"/>
        <v>0.10288751156336726</v>
      </c>
      <c r="L43" s="323">
        <f t="shared" si="70"/>
        <v>0.11255053936578317</v>
      </c>
      <c r="M43" s="399">
        <f t="shared" si="71"/>
        <v>0.10877172952580472</v>
      </c>
      <c r="N43" s="394">
        <f t="shared" si="51"/>
        <v>5.5091354089589414E-2</v>
      </c>
      <c r="O43" s="395">
        <f t="shared" si="52"/>
        <v>-0.72991999188001122</v>
      </c>
      <c r="P43" s="386">
        <f t="shared" si="53"/>
        <v>-0.6273646263791175</v>
      </c>
      <c r="R43" s="401">
        <v>1051.904</v>
      </c>
      <c r="S43" s="369">
        <v>2529.4789999999998</v>
      </c>
      <c r="T43" s="374">
        <v>3581.3829999999998</v>
      </c>
      <c r="U43" s="19">
        <v>1086.3609999999999</v>
      </c>
      <c r="V43" s="119">
        <v>1584.135</v>
      </c>
      <c r="W43" s="375">
        <v>2670.4960000000001</v>
      </c>
      <c r="X43" s="345">
        <f t="shared" si="72"/>
        <v>9.349197371035961E-2</v>
      </c>
      <c r="Y43" s="323">
        <f t="shared" si="73"/>
        <v>0.11569207348810541</v>
      </c>
      <c r="Z43" s="399">
        <f t="shared" si="74"/>
        <v>0.10814932299301637</v>
      </c>
      <c r="AA43" s="323">
        <f t="shared" si="75"/>
        <v>9.5686172613870316E-2</v>
      </c>
      <c r="AB43" s="323">
        <f t="shared" si="76"/>
        <v>8.8312974579068976E-2</v>
      </c>
      <c r="AC43" s="399">
        <f t="shared" si="77"/>
        <v>9.1170861277958273E-2</v>
      </c>
      <c r="AE43" s="394">
        <f t="shared" si="54"/>
        <v>3.2756791494280735E-2</v>
      </c>
      <c r="AF43" s="395">
        <f t="shared" si="55"/>
        <v>-0.37373071687885129</v>
      </c>
      <c r="AG43" s="386">
        <f t="shared" si="56"/>
        <v>-0.2543394548977308</v>
      </c>
      <c r="AI43" s="27">
        <f t="shared" si="57"/>
        <v>1.9957576792456408</v>
      </c>
      <c r="AJ43" s="28">
        <f t="shared" si="58"/>
        <v>0.7211847314558899</v>
      </c>
      <c r="AK43" s="402">
        <f t="shared" si="59"/>
        <v>0.88769734963554014</v>
      </c>
      <c r="AL43" s="28">
        <f t="shared" si="60"/>
        <v>1.9535107452342804</v>
      </c>
      <c r="AM43" s="28">
        <f t="shared" si="61"/>
        <v>1.6723038773241616</v>
      </c>
      <c r="AN43" s="402">
        <f t="shared" si="62"/>
        <v>1.7763232813439547</v>
      </c>
      <c r="AO43" s="384">
        <f t="shared" si="63"/>
        <v>-2.1168368510213642E-2</v>
      </c>
      <c r="AP43" s="385">
        <f t="shared" si="64"/>
        <v>1.318828733309706</v>
      </c>
      <c r="AQ43" s="386">
        <f t="shared" si="65"/>
        <v>1.0010460570522777</v>
      </c>
    </row>
    <row r="44" spans="1:43" ht="19.5" customHeight="1">
      <c r="A44" s="8" t="s">
        <v>181</v>
      </c>
      <c r="B44" s="19">
        <v>5289.23</v>
      </c>
      <c r="C44" s="371">
        <v>10896.47</v>
      </c>
      <c r="D44" s="375">
        <v>16185.699999999999</v>
      </c>
      <c r="E44" s="19">
        <v>2882.2100000000005</v>
      </c>
      <c r="F44" s="369">
        <v>8070.01</v>
      </c>
      <c r="G44" s="377">
        <v>10952.220000000001</v>
      </c>
      <c r="H44" s="345">
        <f t="shared" si="66"/>
        <v>9.9985841153622704E-2</v>
      </c>
      <c r="I44" s="323">
        <f t="shared" si="67"/>
        <v>8.8391879070588472E-2</v>
      </c>
      <c r="J44" s="399">
        <f t="shared" si="68"/>
        <v>9.1873192663971787E-2</v>
      </c>
      <c r="K44" s="323">
        <f t="shared" si="69"/>
        <v>5.3324884366327492E-2</v>
      </c>
      <c r="L44" s="323">
        <f t="shared" si="70"/>
        <v>9.5883672694181729E-2</v>
      </c>
      <c r="M44" s="399">
        <f t="shared" si="71"/>
        <v>7.9240693764674172E-2</v>
      </c>
      <c r="N44" s="394">
        <f t="shared" si="51"/>
        <v>-0.45507947281551364</v>
      </c>
      <c r="O44" s="395">
        <f t="shared" si="52"/>
        <v>-0.25939226189766035</v>
      </c>
      <c r="P44" s="386">
        <f t="shared" si="53"/>
        <v>-0.32333973816393469</v>
      </c>
      <c r="R44" s="401">
        <v>1208.92</v>
      </c>
      <c r="S44" s="369">
        <v>2546.0149999999994</v>
      </c>
      <c r="T44" s="374">
        <v>3754.9349999999995</v>
      </c>
      <c r="U44" s="19">
        <v>889.60300000000007</v>
      </c>
      <c r="V44" s="119">
        <v>1747.5499999999997</v>
      </c>
      <c r="W44" s="375">
        <v>2637.1529999999998</v>
      </c>
      <c r="X44" s="345">
        <f t="shared" si="72"/>
        <v>0.10744736863623292</v>
      </c>
      <c r="Y44" s="323">
        <f t="shared" si="73"/>
        <v>0.11644838896935639</v>
      </c>
      <c r="Z44" s="399">
        <f t="shared" si="74"/>
        <v>0.11339018422011327</v>
      </c>
      <c r="AA44" s="323">
        <f t="shared" si="75"/>
        <v>7.8355819304832264E-2</v>
      </c>
      <c r="AB44" s="323">
        <f t="shared" si="76"/>
        <v>9.7423097605729286E-2</v>
      </c>
      <c r="AC44" s="399">
        <f t="shared" si="77"/>
        <v>9.0032529661812438E-2</v>
      </c>
      <c r="AE44" s="394">
        <f t="shared" si="54"/>
        <v>-0.26413410316646263</v>
      </c>
      <c r="AF44" s="395">
        <f t="shared" si="55"/>
        <v>-0.31361362757092942</v>
      </c>
      <c r="AG44" s="386">
        <f t="shared" si="56"/>
        <v>-0.29768344858166651</v>
      </c>
      <c r="AI44" s="27">
        <f t="shared" si="57"/>
        <v>2.2856256959897756</v>
      </c>
      <c r="AJ44" s="28">
        <f t="shared" si="58"/>
        <v>2.3365502772916362</v>
      </c>
      <c r="AK44" s="402">
        <f t="shared" si="59"/>
        <v>2.3199089319584569</v>
      </c>
      <c r="AL44" s="28">
        <f t="shared" si="60"/>
        <v>3.0865308218346339</v>
      </c>
      <c r="AM44" s="28">
        <f t="shared" si="61"/>
        <v>2.1654867837834151</v>
      </c>
      <c r="AN44" s="402">
        <f t="shared" si="62"/>
        <v>2.4078707330568596</v>
      </c>
      <c r="AO44" s="384">
        <f t="shared" si="63"/>
        <v>0.35040957373295167</v>
      </c>
      <c r="AP44" s="385">
        <f t="shared" si="64"/>
        <v>-7.3211989132331373E-2</v>
      </c>
      <c r="AQ44" s="386">
        <f t="shared" si="65"/>
        <v>3.7916057775658339E-2</v>
      </c>
    </row>
    <row r="45" spans="1:43" ht="19.5" customHeight="1">
      <c r="A45" s="8" t="s">
        <v>175</v>
      </c>
      <c r="B45" s="19">
        <v>2259.6499999999996</v>
      </c>
      <c r="C45" s="371">
        <v>3930.87</v>
      </c>
      <c r="D45" s="375">
        <v>6190.5199999999995</v>
      </c>
      <c r="E45" s="19">
        <v>5152.57</v>
      </c>
      <c r="F45" s="369">
        <v>4315.6000000000004</v>
      </c>
      <c r="G45" s="377">
        <v>9468.17</v>
      </c>
      <c r="H45" s="345">
        <f t="shared" si="66"/>
        <v>4.2715670515894283E-2</v>
      </c>
      <c r="I45" s="323">
        <f t="shared" si="67"/>
        <v>3.18871144216617E-2</v>
      </c>
      <c r="J45" s="399">
        <f t="shared" si="68"/>
        <v>3.5138599915367927E-2</v>
      </c>
      <c r="K45" s="323">
        <f t="shared" si="69"/>
        <v>9.5329694727104536E-2</v>
      </c>
      <c r="L45" s="323">
        <f t="shared" si="70"/>
        <v>5.1275720585105926E-2</v>
      </c>
      <c r="M45" s="399">
        <f t="shared" si="71"/>
        <v>6.8503404741858273E-2</v>
      </c>
      <c r="N45" s="394">
        <f t="shared" si="51"/>
        <v>1.2802513663620474</v>
      </c>
      <c r="O45" s="395">
        <f t="shared" si="52"/>
        <v>9.7874007535227694E-2</v>
      </c>
      <c r="P45" s="386">
        <f t="shared" si="53"/>
        <v>0.52946279149409115</v>
      </c>
      <c r="R45" s="401">
        <v>586.30199999999991</v>
      </c>
      <c r="S45" s="369">
        <v>1225.1259999999997</v>
      </c>
      <c r="T45" s="374">
        <v>1811.4279999999997</v>
      </c>
      <c r="U45" s="19">
        <v>1195.1760000000002</v>
      </c>
      <c r="V45" s="119">
        <v>1093.3489999999999</v>
      </c>
      <c r="W45" s="375">
        <v>2288.5250000000001</v>
      </c>
      <c r="X45" s="345">
        <f t="shared" si="72"/>
        <v>5.210982292141797E-2</v>
      </c>
      <c r="Y45" s="323">
        <f t="shared" si="73"/>
        <v>5.6034213853599336E-2</v>
      </c>
      <c r="Z45" s="399">
        <f t="shared" si="74"/>
        <v>5.4700854907334298E-2</v>
      </c>
      <c r="AA45" s="323">
        <f t="shared" si="75"/>
        <v>0.10527054730421571</v>
      </c>
      <c r="AB45" s="323">
        <f t="shared" si="76"/>
        <v>6.0952445620512441E-2</v>
      </c>
      <c r="AC45" s="399">
        <f t="shared" si="77"/>
        <v>7.8130353052818458E-2</v>
      </c>
      <c r="AE45" s="394">
        <f t="shared" si="54"/>
        <v>1.0384989305852621</v>
      </c>
      <c r="AF45" s="395">
        <f t="shared" si="55"/>
        <v>-0.10756199770472576</v>
      </c>
      <c r="AG45" s="386">
        <f t="shared" si="56"/>
        <v>0.26338170769139074</v>
      </c>
      <c r="AI45" s="27">
        <f t="shared" si="57"/>
        <v>2.5946584648064963</v>
      </c>
      <c r="AJ45" s="28">
        <f t="shared" si="58"/>
        <v>3.1166790049022222</v>
      </c>
      <c r="AK45" s="402">
        <f t="shared" si="59"/>
        <v>2.9261322150643236</v>
      </c>
      <c r="AL45" s="28">
        <f t="shared" si="60"/>
        <v>2.3195725628181667</v>
      </c>
      <c r="AM45" s="28">
        <f t="shared" si="61"/>
        <v>2.5334808601353225</v>
      </c>
      <c r="AN45" s="402">
        <f t="shared" si="62"/>
        <v>2.4170721480497286</v>
      </c>
      <c r="AO45" s="384">
        <f t="shared" si="63"/>
        <v>-0.10602008153271336</v>
      </c>
      <c r="AP45" s="385">
        <f t="shared" si="64"/>
        <v>-0.1871216586146946</v>
      </c>
      <c r="AQ45" s="386">
        <f t="shared" si="65"/>
        <v>-0.17397028896843769</v>
      </c>
    </row>
    <row r="46" spans="1:43" ht="19.5" customHeight="1">
      <c r="A46" s="8" t="s">
        <v>178</v>
      </c>
      <c r="B46" s="19">
        <v>1149.69</v>
      </c>
      <c r="C46" s="371">
        <v>5704.57</v>
      </c>
      <c r="D46" s="375">
        <v>6854.26</v>
      </c>
      <c r="E46" s="19">
        <v>1659.0299999999997</v>
      </c>
      <c r="F46" s="369">
        <v>4175.04</v>
      </c>
      <c r="G46" s="377">
        <v>5834.07</v>
      </c>
      <c r="H46" s="345">
        <f t="shared" si="66"/>
        <v>2.1733356597445849E-2</v>
      </c>
      <c r="I46" s="323">
        <f t="shared" si="67"/>
        <v>4.627532233739063E-2</v>
      </c>
      <c r="J46" s="399">
        <f t="shared" si="68"/>
        <v>3.8906117718044655E-2</v>
      </c>
      <c r="K46" s="323">
        <f t="shared" si="69"/>
        <v>3.0694357076780757E-2</v>
      </c>
      <c r="L46" s="323">
        <f t="shared" si="70"/>
        <v>4.9605659577264025E-2</v>
      </c>
      <c r="M46" s="399">
        <f t="shared" si="71"/>
        <v>4.2210232653441274E-2</v>
      </c>
      <c r="N46" s="394">
        <f t="shared" si="51"/>
        <v>0.44302377162539436</v>
      </c>
      <c r="O46" s="395">
        <f t="shared" si="52"/>
        <v>-0.26812362719714189</v>
      </c>
      <c r="P46" s="386">
        <f t="shared" si="53"/>
        <v>-0.14884028326909113</v>
      </c>
      <c r="R46" s="401">
        <v>320.82100000000003</v>
      </c>
      <c r="S46" s="369">
        <v>1483.798</v>
      </c>
      <c r="T46" s="374">
        <v>1804.6190000000001</v>
      </c>
      <c r="U46" s="19">
        <v>364.66399999999993</v>
      </c>
      <c r="V46" s="119">
        <v>1145.0950000000003</v>
      </c>
      <c r="W46" s="375">
        <v>1509.7590000000002</v>
      </c>
      <c r="X46" s="345">
        <f t="shared" si="72"/>
        <v>2.851418807964537E-2</v>
      </c>
      <c r="Y46" s="323">
        <f t="shared" si="73"/>
        <v>6.7865227288901722E-2</v>
      </c>
      <c r="Z46" s="399">
        <f t="shared" si="74"/>
        <v>5.4495239160495888E-2</v>
      </c>
      <c r="AA46" s="323">
        <f t="shared" si="75"/>
        <v>3.2119435850573058E-2</v>
      </c>
      <c r="AB46" s="323">
        <f t="shared" si="76"/>
        <v>6.3837201769810656E-2</v>
      </c>
      <c r="AC46" s="399">
        <f t="shared" si="77"/>
        <v>5.154324453290663E-2</v>
      </c>
      <c r="AE46" s="394">
        <f t="shared" si="54"/>
        <v>0.13665875986921025</v>
      </c>
      <c r="AF46" s="395">
        <f t="shared" si="55"/>
        <v>-0.22826759437605371</v>
      </c>
      <c r="AG46" s="386">
        <f t="shared" si="56"/>
        <v>-0.16339182952191009</v>
      </c>
      <c r="AI46" s="27">
        <f t="shared" si="57"/>
        <v>2.7905000478389832</v>
      </c>
      <c r="AJ46" s="28">
        <f t="shared" si="58"/>
        <v>2.6010689675120124</v>
      </c>
      <c r="AK46" s="402">
        <f t="shared" si="59"/>
        <v>2.6328429327162963</v>
      </c>
      <c r="AL46" s="28">
        <f t="shared" si="60"/>
        <v>2.1980554902563547</v>
      </c>
      <c r="AM46" s="28">
        <f t="shared" si="61"/>
        <v>2.7427162374492227</v>
      </c>
      <c r="AN46" s="402">
        <f t="shared" si="62"/>
        <v>2.5878314795674378</v>
      </c>
      <c r="AO46" s="384">
        <f t="shared" si="63"/>
        <v>-0.21230766795414641</v>
      </c>
      <c r="AP46" s="385">
        <f t="shared" si="64"/>
        <v>5.4457329546589987E-2</v>
      </c>
      <c r="AQ46" s="386">
        <f t="shared" si="65"/>
        <v>-1.7096140673465998E-2</v>
      </c>
    </row>
    <row r="47" spans="1:43" ht="19.5" customHeight="1">
      <c r="A47" s="8" t="s">
        <v>185</v>
      </c>
      <c r="B47" s="19">
        <v>1863.6399999999999</v>
      </c>
      <c r="C47" s="371">
        <v>8130.0399999999991</v>
      </c>
      <c r="D47" s="375">
        <v>9993.6799999999985</v>
      </c>
      <c r="E47" s="19">
        <v>1321.78</v>
      </c>
      <c r="F47" s="369">
        <v>5816.1</v>
      </c>
      <c r="G47" s="377">
        <v>7137.88</v>
      </c>
      <c r="H47" s="345">
        <f t="shared" si="66"/>
        <v>3.5229629455995941E-2</v>
      </c>
      <c r="I47" s="323">
        <f t="shared" si="67"/>
        <v>6.5950671411846865E-2</v>
      </c>
      <c r="J47" s="399">
        <f t="shared" si="68"/>
        <v>5.6726078455802437E-2</v>
      </c>
      <c r="K47" s="323">
        <f t="shared" si="69"/>
        <v>2.4454764107308052E-2</v>
      </c>
      <c r="L47" s="323">
        <f t="shared" si="70"/>
        <v>6.9103883236406191E-2</v>
      </c>
      <c r="M47" s="399">
        <f t="shared" si="71"/>
        <v>5.1643462531705209E-2</v>
      </c>
      <c r="N47" s="394">
        <f t="shared" si="51"/>
        <v>-0.29075357901740678</v>
      </c>
      <c r="O47" s="395">
        <f t="shared" si="52"/>
        <v>-0.28461606584961441</v>
      </c>
      <c r="P47" s="386">
        <f t="shared" si="53"/>
        <v>-0.28576060069964204</v>
      </c>
      <c r="R47" s="401">
        <v>335.31899999999996</v>
      </c>
      <c r="S47" s="369">
        <v>1826.2690000000005</v>
      </c>
      <c r="T47" s="374">
        <v>2161.5880000000006</v>
      </c>
      <c r="U47" s="19">
        <v>252.89600000000004</v>
      </c>
      <c r="V47" s="119">
        <v>1189.0329999999999</v>
      </c>
      <c r="W47" s="375">
        <v>1441.9289999999999</v>
      </c>
      <c r="X47" s="345">
        <f t="shared" si="72"/>
        <v>2.9802753038855323E-2</v>
      </c>
      <c r="Y47" s="323">
        <f t="shared" si="73"/>
        <v>8.3528998405224486E-2</v>
      </c>
      <c r="Z47" s="399">
        <f t="shared" si="74"/>
        <v>6.5274861356584418E-2</v>
      </c>
      <c r="AA47" s="323">
        <f t="shared" si="75"/>
        <v>2.2274962290948729E-2</v>
      </c>
      <c r="AB47" s="323">
        <f t="shared" si="76"/>
        <v>6.6286674495970421E-2</v>
      </c>
      <c r="AC47" s="399">
        <f t="shared" si="77"/>
        <v>4.9227525085851126E-2</v>
      </c>
      <c r="AE47" s="394">
        <f t="shared" si="54"/>
        <v>-0.24580474115692796</v>
      </c>
      <c r="AF47" s="395">
        <f t="shared" si="55"/>
        <v>-0.34892778665136426</v>
      </c>
      <c r="AG47" s="386">
        <f t="shared" si="56"/>
        <v>-0.33293069724665414</v>
      </c>
      <c r="AI47" s="27">
        <f t="shared" si="57"/>
        <v>1.7992691721577128</v>
      </c>
      <c r="AJ47" s="28">
        <f t="shared" si="58"/>
        <v>2.2463222813171897</v>
      </c>
      <c r="AK47" s="402">
        <f t="shared" si="59"/>
        <v>2.1629549875521339</v>
      </c>
      <c r="AL47" s="28">
        <f t="shared" si="60"/>
        <v>1.9132987335260032</v>
      </c>
      <c r="AM47" s="28">
        <f t="shared" si="61"/>
        <v>2.0443819741751343</v>
      </c>
      <c r="AN47" s="402">
        <f t="shared" si="62"/>
        <v>2.0201082114017046</v>
      </c>
      <c r="AO47" s="384">
        <f t="shared" si="63"/>
        <v>6.3375487744029069E-2</v>
      </c>
      <c r="AP47" s="385">
        <f t="shared" si="64"/>
        <v>-8.989818995324321E-2</v>
      </c>
      <c r="AQ47" s="386">
        <f t="shared" si="65"/>
        <v>-6.604241742085086E-2</v>
      </c>
    </row>
    <row r="48" spans="1:43" ht="19.5" customHeight="1">
      <c r="A48" s="8" t="s">
        <v>186</v>
      </c>
      <c r="B48" s="19">
        <v>1220.47</v>
      </c>
      <c r="C48" s="371">
        <v>5833.18</v>
      </c>
      <c r="D48" s="375">
        <v>7053.6500000000005</v>
      </c>
      <c r="E48" s="19">
        <v>873.66</v>
      </c>
      <c r="F48" s="369">
        <v>3403.2999999999997</v>
      </c>
      <c r="G48" s="377">
        <v>4276.96</v>
      </c>
      <c r="H48" s="345">
        <f t="shared" si="66"/>
        <v>2.3071358128264777E-2</v>
      </c>
      <c r="I48" s="323">
        <f t="shared" si="67"/>
        <v>4.7318603286842002E-2</v>
      </c>
      <c r="J48" s="399">
        <f t="shared" si="68"/>
        <v>4.0037894279161525E-2</v>
      </c>
      <c r="K48" s="323">
        <f t="shared" si="69"/>
        <v>1.6163922294172066E-2</v>
      </c>
      <c r="L48" s="323">
        <f t="shared" si="70"/>
        <v>4.0436245219040455E-2</v>
      </c>
      <c r="M48" s="399">
        <f t="shared" si="71"/>
        <v>3.0944345311157081E-2</v>
      </c>
      <c r="N48" s="394">
        <f t="shared" si="51"/>
        <v>-0.28416101993494314</v>
      </c>
      <c r="O48" s="395">
        <f t="shared" si="52"/>
        <v>-0.41656180676749227</v>
      </c>
      <c r="P48" s="386">
        <f t="shared" si="53"/>
        <v>-0.39365293146101665</v>
      </c>
      <c r="R48" s="401">
        <v>285.52600000000001</v>
      </c>
      <c r="S48" s="369">
        <v>1309.201</v>
      </c>
      <c r="T48" s="374">
        <v>1594.7270000000001</v>
      </c>
      <c r="U48" s="19">
        <v>196.565</v>
      </c>
      <c r="V48" s="119">
        <v>774.94799999999987</v>
      </c>
      <c r="W48" s="375">
        <v>971.51299999999992</v>
      </c>
      <c r="X48" s="345">
        <f t="shared" si="72"/>
        <v>2.5377210549274592E-2</v>
      </c>
      <c r="Y48" s="323">
        <f t="shared" si="73"/>
        <v>5.9879595087644961E-2</v>
      </c>
      <c r="Z48" s="399">
        <f t="shared" si="74"/>
        <v>4.8156995609987548E-2</v>
      </c>
      <c r="AA48" s="323">
        <f t="shared" si="75"/>
        <v>1.7313353958624638E-2</v>
      </c>
      <c r="AB48" s="323">
        <f t="shared" si="76"/>
        <v>4.3202102740044462E-2</v>
      </c>
      <c r="AC48" s="399">
        <f t="shared" si="77"/>
        <v>3.3167500326805606E-2</v>
      </c>
      <c r="AE48" s="394">
        <f t="shared" si="54"/>
        <v>-0.31156882385492041</v>
      </c>
      <c r="AF48" s="395">
        <f t="shared" si="55"/>
        <v>-0.40807561253008523</v>
      </c>
      <c r="AG48" s="386">
        <f t="shared" si="56"/>
        <v>-0.39079666927317347</v>
      </c>
      <c r="AI48" s="27">
        <f t="shared" si="57"/>
        <v>2.3394757757257452</v>
      </c>
      <c r="AJ48" s="28">
        <f t="shared" si="58"/>
        <v>2.24440356717948</v>
      </c>
      <c r="AK48" s="402">
        <f t="shared" si="59"/>
        <v>2.2608536006181197</v>
      </c>
      <c r="AL48" s="28">
        <f t="shared" si="60"/>
        <v>2.2499027081473342</v>
      </c>
      <c r="AM48" s="28">
        <f t="shared" si="61"/>
        <v>2.2770487468045717</v>
      </c>
      <c r="AN48" s="402">
        <f t="shared" si="62"/>
        <v>2.2715035913359021</v>
      </c>
      <c r="AO48" s="384">
        <f t="shared" si="63"/>
        <v>-3.8287666197622375E-2</v>
      </c>
      <c r="AP48" s="385">
        <f t="shared" si="64"/>
        <v>1.4545146916744836E-2</v>
      </c>
      <c r="AQ48" s="386">
        <f t="shared" si="65"/>
        <v>4.7106060803188089E-3</v>
      </c>
    </row>
    <row r="49" spans="1:43" ht="19.5" customHeight="1">
      <c r="A49" s="8" t="s">
        <v>182</v>
      </c>
      <c r="B49" s="19">
        <v>1765.0299999999997</v>
      </c>
      <c r="C49" s="371">
        <v>1800.98</v>
      </c>
      <c r="D49" s="375">
        <v>3566.0099999999998</v>
      </c>
      <c r="E49" s="19">
        <v>3154.8</v>
      </c>
      <c r="F49" s="369">
        <v>1584.18</v>
      </c>
      <c r="G49" s="377">
        <v>4738.9800000000005</v>
      </c>
      <c r="H49" s="345">
        <f t="shared" si="66"/>
        <v>3.3365538880211043E-2</v>
      </c>
      <c r="I49" s="323">
        <f t="shared" si="67"/>
        <v>1.460950256078789E-2</v>
      </c>
      <c r="J49" s="399">
        <f t="shared" si="68"/>
        <v>2.0241368848529877E-2</v>
      </c>
      <c r="K49" s="323">
        <f t="shared" si="69"/>
        <v>5.8368177613321012E-2</v>
      </c>
      <c r="L49" s="323">
        <f t="shared" si="70"/>
        <v>1.8822405004289812E-2</v>
      </c>
      <c r="M49" s="399">
        <f t="shared" si="71"/>
        <v>3.4287118313630988E-2</v>
      </c>
      <c r="N49" s="394">
        <f t="shared" si="51"/>
        <v>0.7873917157215462</v>
      </c>
      <c r="O49" s="395">
        <f t="shared" si="52"/>
        <v>-0.12037890481848769</v>
      </c>
      <c r="P49" s="386">
        <f t="shared" si="53"/>
        <v>0.32893065358762336</v>
      </c>
      <c r="R49" s="401">
        <v>245.33300000000003</v>
      </c>
      <c r="S49" s="369">
        <v>460.90299999999996</v>
      </c>
      <c r="T49" s="374">
        <v>706.23599999999999</v>
      </c>
      <c r="U49" s="19">
        <v>537.48900000000003</v>
      </c>
      <c r="V49" s="119">
        <v>311.22300000000001</v>
      </c>
      <c r="W49" s="375">
        <v>848.71199999999999</v>
      </c>
      <c r="X49" s="345">
        <f t="shared" si="72"/>
        <v>2.1804904617040773E-2</v>
      </c>
      <c r="Y49" s="323">
        <f t="shared" si="73"/>
        <v>2.1080556014455246E-2</v>
      </c>
      <c r="Z49" s="399">
        <f t="shared" si="74"/>
        <v>2.1326662150709913E-2</v>
      </c>
      <c r="AA49" s="323">
        <f t="shared" si="75"/>
        <v>4.7341781628810822E-2</v>
      </c>
      <c r="AB49" s="323">
        <f t="shared" si="76"/>
        <v>1.7350180942546933E-2</v>
      </c>
      <c r="AC49" s="399">
        <f t="shared" si="77"/>
        <v>2.8975068308261284E-2</v>
      </c>
      <c r="AE49" s="394">
        <f t="shared" si="54"/>
        <v>1.1908548788789115</v>
      </c>
      <c r="AF49" s="395">
        <f t="shared" si="55"/>
        <v>-0.32475379852159775</v>
      </c>
      <c r="AG49" s="386">
        <f t="shared" si="56"/>
        <v>0.20173992829592374</v>
      </c>
      <c r="AI49" s="27">
        <f t="shared" si="57"/>
        <v>1.3899650430870867</v>
      </c>
      <c r="AJ49" s="28">
        <f t="shared" si="58"/>
        <v>2.5591788914924098</v>
      </c>
      <c r="AK49" s="402">
        <f t="shared" si="59"/>
        <v>1.9804655623511993</v>
      </c>
      <c r="AL49" s="28">
        <f t="shared" si="60"/>
        <v>1.7037181437809055</v>
      </c>
      <c r="AM49" s="28">
        <f t="shared" si="61"/>
        <v>1.964568420255274</v>
      </c>
      <c r="AN49" s="402">
        <f t="shared" si="62"/>
        <v>1.7909170327792054</v>
      </c>
      <c r="AO49" s="384">
        <f t="shared" si="63"/>
        <v>0.22572733196007502</v>
      </c>
      <c r="AP49" s="385">
        <f t="shared" si="64"/>
        <v>-0.23234423869852372</v>
      </c>
      <c r="AQ49" s="386">
        <f t="shared" si="65"/>
        <v>-9.5709076277480307E-2</v>
      </c>
    </row>
    <row r="50" spans="1:43" ht="19.5" customHeight="1">
      <c r="A50" s="8" t="s">
        <v>191</v>
      </c>
      <c r="B50" s="19">
        <v>721.8</v>
      </c>
      <c r="C50" s="371">
        <v>1165.8800000000001</v>
      </c>
      <c r="D50" s="375">
        <v>1887.68</v>
      </c>
      <c r="E50" s="19">
        <v>457.76</v>
      </c>
      <c r="F50" s="369">
        <v>1433.4499999999998</v>
      </c>
      <c r="G50" s="377">
        <v>1891.2099999999998</v>
      </c>
      <c r="H50" s="345">
        <f t="shared" si="66"/>
        <v>1.3644666642343945E-2</v>
      </c>
      <c r="I50" s="323">
        <f t="shared" si="67"/>
        <v>9.4575880051812836E-3</v>
      </c>
      <c r="J50" s="399">
        <f t="shared" si="68"/>
        <v>1.0714840156924093E-2</v>
      </c>
      <c r="K50" s="323">
        <f t="shared" si="69"/>
        <v>8.4691951896392233E-3</v>
      </c>
      <c r="L50" s="323">
        <f t="shared" si="70"/>
        <v>1.7031509331893614E-2</v>
      </c>
      <c r="M50" s="399">
        <f t="shared" si="71"/>
        <v>1.3683143002486199E-2</v>
      </c>
      <c r="N50" s="394">
        <f t="shared" si="51"/>
        <v>-0.36580770296481019</v>
      </c>
      <c r="O50" s="395">
        <f t="shared" si="52"/>
        <v>0.22950046316945114</v>
      </c>
      <c r="P50" s="386">
        <f t="shared" si="53"/>
        <v>1.8700203424307856E-3</v>
      </c>
      <c r="R50" s="401">
        <v>192.48400000000001</v>
      </c>
      <c r="S50" s="369">
        <v>397.96099999999996</v>
      </c>
      <c r="T50" s="374">
        <v>590.44499999999994</v>
      </c>
      <c r="U50" s="19">
        <v>176.29899999999998</v>
      </c>
      <c r="V50" s="119">
        <v>508.00300000000004</v>
      </c>
      <c r="W50" s="375">
        <v>684.30200000000002</v>
      </c>
      <c r="X50" s="345">
        <f t="shared" si="72"/>
        <v>1.7107748490037929E-2</v>
      </c>
      <c r="Y50" s="323">
        <f t="shared" si="73"/>
        <v>1.8201745599548329E-2</v>
      </c>
      <c r="Z50" s="399">
        <f t="shared" si="74"/>
        <v>1.7830046944046909E-2</v>
      </c>
      <c r="AA50" s="323">
        <f t="shared" si="75"/>
        <v>1.5528334085679366E-2</v>
      </c>
      <c r="AB50" s="323">
        <f t="shared" si="76"/>
        <v>2.8320348975996858E-2</v>
      </c>
      <c r="AC50" s="399">
        <f t="shared" si="77"/>
        <v>2.336210303787364E-2</v>
      </c>
      <c r="AE50" s="394">
        <f t="shared" si="54"/>
        <v>-8.4084910953637862E-2</v>
      </c>
      <c r="AF50" s="395">
        <f t="shared" si="55"/>
        <v>0.27651453283110683</v>
      </c>
      <c r="AG50" s="386">
        <f t="shared" si="56"/>
        <v>0.15895976763288722</v>
      </c>
      <c r="AI50" s="27">
        <f t="shared" si="57"/>
        <v>2.6667220836796899</v>
      </c>
      <c r="AJ50" s="28">
        <f t="shared" si="58"/>
        <v>3.413395889799979</v>
      </c>
      <c r="AK50" s="402">
        <f t="shared" si="59"/>
        <v>3.1278871418884551</v>
      </c>
      <c r="AL50" s="28">
        <f t="shared" si="60"/>
        <v>3.8513413142257944</v>
      </c>
      <c r="AM50" s="28">
        <f t="shared" si="61"/>
        <v>3.5439185182601425</v>
      </c>
      <c r="AN50" s="402">
        <f t="shared" si="62"/>
        <v>3.6183290062975559</v>
      </c>
      <c r="AO50" s="384">
        <f t="shared" si="63"/>
        <v>0.44422297988829107</v>
      </c>
      <c r="AP50" s="385">
        <f t="shared" si="64"/>
        <v>3.8238350509003503E-2</v>
      </c>
      <c r="AQ50" s="386">
        <f t="shared" si="65"/>
        <v>0.15679653458116705</v>
      </c>
    </row>
    <row r="51" spans="1:43" ht="19.5" customHeight="1">
      <c r="A51" s="8" t="s">
        <v>187</v>
      </c>
      <c r="B51" s="19">
        <v>163.04000000000002</v>
      </c>
      <c r="C51" s="371">
        <v>1230.4699999999998</v>
      </c>
      <c r="D51" s="375">
        <v>1393.5099999999998</v>
      </c>
      <c r="E51" s="19">
        <v>234.53</v>
      </c>
      <c r="F51" s="369">
        <v>1472.83</v>
      </c>
      <c r="G51" s="377">
        <v>1707.36</v>
      </c>
      <c r="H51" s="345">
        <f t="shared" si="66"/>
        <v>3.0820538228979737E-3</v>
      </c>
      <c r="I51" s="323">
        <f t="shared" si="67"/>
        <v>9.9815403924378241E-3</v>
      </c>
      <c r="J51" s="399">
        <f t="shared" si="68"/>
        <v>7.909834774471991E-3</v>
      </c>
      <c r="K51" s="323">
        <f t="shared" si="69"/>
        <v>4.3391304347826093E-3</v>
      </c>
      <c r="L51" s="323">
        <f t="shared" si="70"/>
        <v>1.7499402064454897E-2</v>
      </c>
      <c r="M51" s="399">
        <f t="shared" si="71"/>
        <v>1.235296505238701E-2</v>
      </c>
      <c r="N51" s="394">
        <f t="shared" si="51"/>
        <v>0.4384813542688909</v>
      </c>
      <c r="O51" s="395">
        <f t="shared" si="52"/>
        <v>0.1969653872097655</v>
      </c>
      <c r="P51" s="386">
        <f t="shared" si="53"/>
        <v>0.22522263923473831</v>
      </c>
      <c r="R51" s="401">
        <v>45.134</v>
      </c>
      <c r="S51" s="369">
        <v>377.61699999999996</v>
      </c>
      <c r="T51" s="374">
        <v>422.75099999999998</v>
      </c>
      <c r="U51" s="19">
        <v>76.231999999999985</v>
      </c>
      <c r="V51" s="119">
        <v>475.63500000000005</v>
      </c>
      <c r="W51" s="375">
        <v>551.86700000000008</v>
      </c>
      <c r="X51" s="345">
        <f t="shared" si="72"/>
        <v>4.0114561228433111E-3</v>
      </c>
      <c r="Y51" s="323">
        <f t="shared" si="73"/>
        <v>1.7271261676557858E-2</v>
      </c>
      <c r="Z51" s="399">
        <f t="shared" si="74"/>
        <v>1.2766083505902793E-2</v>
      </c>
      <c r="AA51" s="323">
        <f t="shared" si="75"/>
        <v>6.714479174694748E-3</v>
      </c>
      <c r="AB51" s="323">
        <f t="shared" si="76"/>
        <v>2.6515885113273477E-2</v>
      </c>
      <c r="AC51" s="399">
        <f t="shared" si="77"/>
        <v>1.884076579814499E-2</v>
      </c>
      <c r="AE51" s="394">
        <f t="shared" si="54"/>
        <v>0.68901493330969965</v>
      </c>
      <c r="AF51" s="395">
        <f t="shared" si="55"/>
        <v>0.25956988165257416</v>
      </c>
      <c r="AG51" s="386">
        <f t="shared" si="56"/>
        <v>0.30541855607674517</v>
      </c>
      <c r="AI51" s="27">
        <f t="shared" si="57"/>
        <v>2.7682777232580955</v>
      </c>
      <c r="AJ51" s="28">
        <f t="shared" si="58"/>
        <v>3.0688842474826696</v>
      </c>
      <c r="AK51" s="402">
        <f t="shared" si="59"/>
        <v>3.033713428680096</v>
      </c>
      <c r="AL51" s="28">
        <f t="shared" si="60"/>
        <v>3.250415725067155</v>
      </c>
      <c r="AM51" s="28">
        <f t="shared" si="61"/>
        <v>3.2293951100941731</v>
      </c>
      <c r="AN51" s="402">
        <f t="shared" si="62"/>
        <v>3.232282588323494</v>
      </c>
      <c r="AO51" s="384">
        <f t="shared" si="63"/>
        <v>0.1741653294964973</v>
      </c>
      <c r="AP51" s="385">
        <f t="shared" si="64"/>
        <v>5.2302677347041228E-2</v>
      </c>
      <c r="AQ51" s="386">
        <f t="shared" si="65"/>
        <v>6.5454158512853092E-2</v>
      </c>
    </row>
    <row r="52" spans="1:43" ht="19.5" customHeight="1">
      <c r="A52" s="8" t="s">
        <v>193</v>
      </c>
      <c r="B52" s="19">
        <v>535.25</v>
      </c>
      <c r="C52" s="371">
        <v>678.34</v>
      </c>
      <c r="D52" s="375">
        <v>1213.5900000000001</v>
      </c>
      <c r="E52" s="19">
        <v>1361.76</v>
      </c>
      <c r="F52" s="369">
        <v>485.57</v>
      </c>
      <c r="G52" s="377">
        <v>1847.33</v>
      </c>
      <c r="H52" s="345">
        <f t="shared" si="66"/>
        <v>1.011818761473344E-2</v>
      </c>
      <c r="I52" s="323">
        <f t="shared" si="67"/>
        <v>5.5026763023936177E-3</v>
      </c>
      <c r="J52" s="399">
        <f t="shared" si="68"/>
        <v>6.8885737339175659E-3</v>
      </c>
      <c r="K52" s="323">
        <f t="shared" si="69"/>
        <v>2.5194449583718782E-2</v>
      </c>
      <c r="L52" s="323">
        <f t="shared" si="70"/>
        <v>5.7692908621072118E-3</v>
      </c>
      <c r="M52" s="399">
        <f t="shared" si="71"/>
        <v>1.3365665665252845E-2</v>
      </c>
      <c r="N52" s="394">
        <f t="shared" si="51"/>
        <v>1.5441569360112097</v>
      </c>
      <c r="O52" s="395">
        <f t="shared" si="52"/>
        <v>-0.284179025267565</v>
      </c>
      <c r="P52" s="386">
        <f t="shared" si="53"/>
        <v>0.52220272085300612</v>
      </c>
      <c r="R52" s="401">
        <v>125.74100000000001</v>
      </c>
      <c r="S52" s="369">
        <v>201.495</v>
      </c>
      <c r="T52" s="374">
        <v>327.23599999999999</v>
      </c>
      <c r="U52" s="19">
        <v>301.07100000000003</v>
      </c>
      <c r="V52" s="119">
        <v>115.87199999999999</v>
      </c>
      <c r="W52" s="375">
        <v>416.94299999999998</v>
      </c>
      <c r="X52" s="345">
        <f t="shared" si="72"/>
        <v>1.1175710203891543E-2</v>
      </c>
      <c r="Y52" s="323">
        <f t="shared" si="73"/>
        <v>9.2158797710855875E-3</v>
      </c>
      <c r="Z52" s="399">
        <f t="shared" si="74"/>
        <v>9.8817556957585123E-3</v>
      </c>
      <c r="AA52" s="323">
        <f t="shared" si="75"/>
        <v>2.6518193929117997E-2</v>
      </c>
      <c r="AB52" s="323">
        <f t="shared" si="76"/>
        <v>6.459677357312274E-3</v>
      </c>
      <c r="AC52" s="399">
        <f t="shared" si="77"/>
        <v>1.4234453979266681E-2</v>
      </c>
      <c r="AE52" s="394">
        <f t="shared" si="54"/>
        <v>1.3943741500385713</v>
      </c>
      <c r="AF52" s="395">
        <f t="shared" si="55"/>
        <v>-0.42493858408397239</v>
      </c>
      <c r="AG52" s="386">
        <f t="shared" si="56"/>
        <v>0.27413548631568652</v>
      </c>
      <c r="AI52" s="27">
        <f t="shared" si="57"/>
        <v>2.3492013078000937</v>
      </c>
      <c r="AJ52" s="28">
        <f t="shared" si="58"/>
        <v>2.9704130671934426</v>
      </c>
      <c r="AK52" s="402">
        <f t="shared" si="59"/>
        <v>2.6964296014304661</v>
      </c>
      <c r="AL52" s="28">
        <f t="shared" si="60"/>
        <v>2.2108961931617905</v>
      </c>
      <c r="AM52" s="28">
        <f t="shared" si="61"/>
        <v>2.3863088741067195</v>
      </c>
      <c r="AN52" s="402">
        <f t="shared" si="62"/>
        <v>2.2570033507819391</v>
      </c>
      <c r="AO52" s="384">
        <f>(AL52-AI52)/AI52</f>
        <v>-5.8873249465291176E-2</v>
      </c>
      <c r="AP52" s="385">
        <f>(AM52-AJ52)/AJ52</f>
        <v>-0.19664072971460717</v>
      </c>
      <c r="AQ52" s="386">
        <f>(AN52-AK52)/AK52</f>
        <v>-0.16296596447962508</v>
      </c>
    </row>
    <row r="53" spans="1:43" ht="19.5" customHeight="1">
      <c r="A53" s="8" t="s">
        <v>195</v>
      </c>
      <c r="B53" s="19">
        <v>266.42999999999995</v>
      </c>
      <c r="C53" s="371">
        <v>1381.3400000000001</v>
      </c>
      <c r="D53" s="375">
        <v>1647.77</v>
      </c>
      <c r="E53" s="19">
        <v>41.55</v>
      </c>
      <c r="F53" s="369">
        <v>829.35</v>
      </c>
      <c r="G53" s="377">
        <v>870.9</v>
      </c>
      <c r="H53" s="345">
        <f t="shared" si="66"/>
        <v>5.0365039256299489E-3</v>
      </c>
      <c r="I53" s="323">
        <f t="shared" si="67"/>
        <v>1.1205393878509893E-2</v>
      </c>
      <c r="J53" s="399">
        <f t="shared" si="68"/>
        <v>9.3530641662648382E-3</v>
      </c>
      <c r="K53" s="323">
        <f t="shared" si="69"/>
        <v>7.6873265494912125E-4</v>
      </c>
      <c r="L53" s="323">
        <f t="shared" si="70"/>
        <v>9.8539064944057828E-3</v>
      </c>
      <c r="M53" s="399">
        <f t="shared" si="71"/>
        <v>6.301071399191646E-3</v>
      </c>
      <c r="N53" s="394">
        <f t="shared" si="51"/>
        <v>-0.84404909357054381</v>
      </c>
      <c r="O53" s="395">
        <f t="shared" si="52"/>
        <v>-0.39960473163739563</v>
      </c>
      <c r="P53" s="386">
        <f t="shared" si="53"/>
        <v>-0.47146749849796998</v>
      </c>
      <c r="R53" s="401">
        <v>83.055999999999997</v>
      </c>
      <c r="S53" s="369">
        <v>436.27600000000001</v>
      </c>
      <c r="T53" s="374">
        <v>519.33199999999999</v>
      </c>
      <c r="U53" s="19">
        <v>11.710999999999999</v>
      </c>
      <c r="V53" s="119">
        <v>271.72599999999994</v>
      </c>
      <c r="W53" s="375">
        <v>283.43699999999995</v>
      </c>
      <c r="X53" s="345">
        <f t="shared" si="72"/>
        <v>7.3819182819797506E-3</v>
      </c>
      <c r="Y53" s="323">
        <f t="shared" si="73"/>
        <v>1.9954178332018839E-2</v>
      </c>
      <c r="Z53" s="399">
        <f t="shared" si="74"/>
        <v>1.5682602002804275E-2</v>
      </c>
      <c r="AA53" s="323">
        <f t="shared" si="75"/>
        <v>1.03149944399793E-3</v>
      </c>
      <c r="AB53" s="323">
        <f t="shared" si="76"/>
        <v>1.5148286812974962E-2</v>
      </c>
      <c r="AC53" s="399">
        <f t="shared" si="77"/>
        <v>9.6765527482687314E-3</v>
      </c>
      <c r="AE53" s="394">
        <f t="shared" si="54"/>
        <v>-0.85899874783278751</v>
      </c>
      <c r="AF53" s="395">
        <f t="shared" si="55"/>
        <v>-0.37716949820755685</v>
      </c>
      <c r="AG53" s="386">
        <f t="shared" si="56"/>
        <v>-0.45422773871049743</v>
      </c>
      <c r="AI53" s="27">
        <f t="shared" si="57"/>
        <v>3.1173666629133363</v>
      </c>
      <c r="AJ53" s="28">
        <f t="shared" si="58"/>
        <v>3.1583534828499857</v>
      </c>
      <c r="AK53" s="402">
        <f t="shared" si="59"/>
        <v>3.1517262724773483</v>
      </c>
      <c r="AL53" s="28">
        <f t="shared" si="60"/>
        <v>2.818531889290012</v>
      </c>
      <c r="AM53" s="28">
        <f t="shared" si="61"/>
        <v>3.2763730632422972</v>
      </c>
      <c r="AN53" s="402">
        <f t="shared" si="62"/>
        <v>3.25452979676197</v>
      </c>
      <c r="AO53" s="384">
        <f t="shared" ref="AO53:AO63" si="78">(AL53-AI53)/AI53</f>
        <v>-9.5861284839701272E-2</v>
      </c>
      <c r="AP53" s="385">
        <f t="shared" ref="AP53:AP63" si="79">(AM53-AJ53)/AJ53</f>
        <v>3.7367438772500775E-2</v>
      </c>
      <c r="AQ53" s="386">
        <f t="shared" ref="AQ53:AQ63" si="80">(AN53-AK53)/AK53</f>
        <v>3.2618163951089303E-2</v>
      </c>
    </row>
    <row r="54" spans="1:43" ht="19.5" customHeight="1">
      <c r="A54" s="8" t="s">
        <v>197</v>
      </c>
      <c r="B54" s="19">
        <v>246.72</v>
      </c>
      <c r="C54" s="371">
        <v>151.79</v>
      </c>
      <c r="D54" s="375">
        <v>398.51</v>
      </c>
      <c r="E54" s="19">
        <v>221.20000000000002</v>
      </c>
      <c r="F54" s="369">
        <v>109.13</v>
      </c>
      <c r="G54" s="377">
        <v>330.33000000000004</v>
      </c>
      <c r="H54" s="345">
        <f t="shared" si="66"/>
        <v>4.663912654473675E-3</v>
      </c>
      <c r="I54" s="323">
        <f t="shared" si="67"/>
        <v>1.2313165019611511E-3</v>
      </c>
      <c r="J54" s="399">
        <f t="shared" si="68"/>
        <v>2.2620205495294857E-3</v>
      </c>
      <c r="K54" s="323">
        <f t="shared" si="69"/>
        <v>4.0925069380203525E-3</v>
      </c>
      <c r="L54" s="323">
        <f t="shared" si="70"/>
        <v>1.2966260514071298E-3</v>
      </c>
      <c r="M54" s="399">
        <f t="shared" si="71"/>
        <v>2.3899792344643203E-3</v>
      </c>
      <c r="N54" s="394">
        <f t="shared" si="51"/>
        <v>-0.10343709468223079</v>
      </c>
      <c r="O54" s="395">
        <f t="shared" si="52"/>
        <v>-0.28104618222544303</v>
      </c>
      <c r="P54" s="386">
        <f t="shared" si="53"/>
        <v>-0.17108730019321963</v>
      </c>
      <c r="R54" s="401">
        <v>56.332000000000008</v>
      </c>
      <c r="S54" s="369">
        <v>51.312000000000005</v>
      </c>
      <c r="T54" s="374">
        <v>107.64400000000001</v>
      </c>
      <c r="U54" s="19">
        <v>64.509999999999991</v>
      </c>
      <c r="V54" s="119">
        <v>41.073</v>
      </c>
      <c r="W54" s="375">
        <v>105.583</v>
      </c>
      <c r="X54" s="345">
        <f t="shared" si="72"/>
        <v>5.0067210154652693E-3</v>
      </c>
      <c r="Y54" s="323">
        <f t="shared" si="73"/>
        <v>2.34688316243055E-3</v>
      </c>
      <c r="Z54" s="399">
        <f t="shared" si="74"/>
        <v>3.2505950143450883E-3</v>
      </c>
      <c r="AA54" s="323">
        <f t="shared" si="75"/>
        <v>5.6820108558027892E-3</v>
      </c>
      <c r="AB54" s="323">
        <f t="shared" si="76"/>
        <v>2.2897535910046179E-3</v>
      </c>
      <c r="AC54" s="399">
        <f t="shared" si="77"/>
        <v>3.604608674310191E-3</v>
      </c>
      <c r="AE54" s="394">
        <f t="shared" si="54"/>
        <v>0.14517503372860863</v>
      </c>
      <c r="AF54" s="395">
        <f t="shared" si="55"/>
        <v>-0.19954396632366705</v>
      </c>
      <c r="AG54" s="386">
        <f t="shared" si="56"/>
        <v>-1.9146445691353042E-2</v>
      </c>
      <c r="AI54" s="27">
        <f t="shared" si="57"/>
        <v>2.2832360570687422</v>
      </c>
      <c r="AJ54" s="28">
        <f t="shared" si="58"/>
        <v>3.3804598458396473</v>
      </c>
      <c r="AK54" s="402">
        <f t="shared" si="59"/>
        <v>2.7011618278085869</v>
      </c>
      <c r="AL54" s="28">
        <f t="shared" si="60"/>
        <v>2.9163652802893303</v>
      </c>
      <c r="AM54" s="28">
        <f t="shared" si="61"/>
        <v>3.7636763493081649</v>
      </c>
      <c r="AN54" s="402">
        <f t="shared" si="62"/>
        <v>3.1962885599249229</v>
      </c>
      <c r="AO54" s="384">
        <f t="shared" si="78"/>
        <v>0.27729468499784043</v>
      </c>
      <c r="AP54" s="385">
        <f t="shared" si="79"/>
        <v>0.11336224092120024</v>
      </c>
      <c r="AQ54" s="386">
        <f t="shared" si="80"/>
        <v>0.18330139535476297</v>
      </c>
    </row>
    <row r="55" spans="1:43" ht="19.5" customHeight="1">
      <c r="A55" s="8" t="s">
        <v>198</v>
      </c>
      <c r="B55" s="19">
        <v>295.29999999999995</v>
      </c>
      <c r="C55" s="371">
        <v>351.92999999999995</v>
      </c>
      <c r="D55" s="375">
        <v>647.2299999999999</v>
      </c>
      <c r="E55" s="19">
        <v>163.31</v>
      </c>
      <c r="F55" s="369">
        <v>136.91999999999999</v>
      </c>
      <c r="G55" s="377">
        <v>300.23</v>
      </c>
      <c r="H55" s="345">
        <f t="shared" si="66"/>
        <v>5.5822527839902557E-3</v>
      </c>
      <c r="I55" s="323">
        <f t="shared" si="67"/>
        <v>2.8548469367889046E-3</v>
      </c>
      <c r="J55" s="399">
        <f t="shared" si="68"/>
        <v>3.6738038199090836E-3</v>
      </c>
      <c r="K55" s="323">
        <f t="shared" si="69"/>
        <v>3.021461609620722E-3</v>
      </c>
      <c r="L55" s="323">
        <f t="shared" si="70"/>
        <v>1.6268124160053533E-3</v>
      </c>
      <c r="M55" s="399">
        <f t="shared" si="71"/>
        <v>2.1722019361342382E-3</v>
      </c>
      <c r="N55" s="394">
        <f t="shared" si="51"/>
        <v>-0.44696918388079909</v>
      </c>
      <c r="O55" s="395">
        <f t="shared" si="52"/>
        <v>-0.61094535845196485</v>
      </c>
      <c r="P55" s="386">
        <f t="shared" si="53"/>
        <v>-0.53613089628107469</v>
      </c>
      <c r="R55" s="401">
        <v>72.891999999999996</v>
      </c>
      <c r="S55" s="369">
        <v>74.338000000000022</v>
      </c>
      <c r="T55" s="374">
        <v>147.23000000000002</v>
      </c>
      <c r="U55" s="19">
        <v>44.195</v>
      </c>
      <c r="V55" s="119">
        <v>42.94</v>
      </c>
      <c r="W55" s="375">
        <v>87.134999999999991</v>
      </c>
      <c r="X55" s="345">
        <f t="shared" si="72"/>
        <v>6.4785540768887012E-3</v>
      </c>
      <c r="Y55" s="323">
        <f t="shared" si="73"/>
        <v>3.4000350898184101E-3</v>
      </c>
      <c r="Z55" s="399">
        <f t="shared" si="74"/>
        <v>4.4459988848614641E-3</v>
      </c>
      <c r="AA55" s="323">
        <f t="shared" si="75"/>
        <v>3.8926750856022991E-3</v>
      </c>
      <c r="AB55" s="323">
        <f t="shared" si="76"/>
        <v>2.3938358337043382E-3</v>
      </c>
      <c r="AC55" s="399">
        <f t="shared" si="77"/>
        <v>2.9747930711953485E-3</v>
      </c>
      <c r="AE55" s="394">
        <f t="shared" si="54"/>
        <v>-0.39369203753498322</v>
      </c>
      <c r="AF55" s="395">
        <f t="shared" si="55"/>
        <v>-0.4223681024509674</v>
      </c>
      <c r="AG55" s="386">
        <f t="shared" si="56"/>
        <v>-0.40817088908510507</v>
      </c>
      <c r="AI55" s="27">
        <f t="shared" si="57"/>
        <v>2.4684050118523535</v>
      </c>
      <c r="AJ55" s="28">
        <f t="shared" si="58"/>
        <v>2.112295058676442</v>
      </c>
      <c r="AK55" s="402">
        <f t="shared" si="59"/>
        <v>2.274770946958578</v>
      </c>
      <c r="AL55" s="28">
        <f t="shared" si="60"/>
        <v>2.7062029269487473</v>
      </c>
      <c r="AM55" s="28">
        <f t="shared" si="61"/>
        <v>3.1361378907391178</v>
      </c>
      <c r="AN55" s="402">
        <f t="shared" si="62"/>
        <v>2.9022749225593709</v>
      </c>
      <c r="AO55" s="384">
        <f t="shared" si="78"/>
        <v>9.6336668397032726E-2</v>
      </c>
      <c r="AP55" s="385">
        <f t="shared" si="79"/>
        <v>0.48470635191667438</v>
      </c>
      <c r="AQ55" s="386">
        <f t="shared" si="80"/>
        <v>0.2758536970237731</v>
      </c>
    </row>
    <row r="56" spans="1:43" ht="19.5" customHeight="1">
      <c r="A56" s="8" t="s">
        <v>194</v>
      </c>
      <c r="B56" s="19">
        <v>60.58</v>
      </c>
      <c r="C56" s="371">
        <v>275.39000000000004</v>
      </c>
      <c r="D56" s="375">
        <v>335.97</v>
      </c>
      <c r="E56" s="19">
        <v>74.58</v>
      </c>
      <c r="F56" s="369">
        <v>177.87</v>
      </c>
      <c r="G56" s="377">
        <v>252.45</v>
      </c>
      <c r="H56" s="345">
        <f t="shared" si="66"/>
        <v>1.1451841302205544E-3</v>
      </c>
      <c r="I56" s="323">
        <f t="shared" si="67"/>
        <v>2.2339564627121777E-3</v>
      </c>
      <c r="J56" s="399">
        <f t="shared" si="68"/>
        <v>1.9070313016622455E-3</v>
      </c>
      <c r="K56" s="323">
        <f t="shared" si="69"/>
        <v>1.3798334875115635E-3</v>
      </c>
      <c r="L56" s="323">
        <f t="shared" si="70"/>
        <v>2.1133590741664638E-3</v>
      </c>
      <c r="M56" s="399">
        <f t="shared" si="71"/>
        <v>1.8265076067584464E-3</v>
      </c>
      <c r="N56" s="394">
        <f t="shared" si="51"/>
        <v>0.23109937273027403</v>
      </c>
      <c r="O56" s="395">
        <f t="shared" si="52"/>
        <v>-0.35411598097243918</v>
      </c>
      <c r="P56" s="386">
        <f t="shared" si="53"/>
        <v>-0.24859362443075284</v>
      </c>
      <c r="R56" s="401">
        <v>17.923000000000002</v>
      </c>
      <c r="S56" s="369">
        <v>99.480999999999995</v>
      </c>
      <c r="T56" s="374">
        <v>117.404</v>
      </c>
      <c r="U56" s="19">
        <v>23.158999999999999</v>
      </c>
      <c r="V56" s="119">
        <v>57.512999999999991</v>
      </c>
      <c r="W56" s="375">
        <v>80.671999999999997</v>
      </c>
      <c r="X56" s="345">
        <f t="shared" si="72"/>
        <v>1.5929748768050843E-3</v>
      </c>
      <c r="Y56" s="323">
        <f t="shared" si="73"/>
        <v>4.5500133279106937E-3</v>
      </c>
      <c r="Z56" s="399">
        <f t="shared" si="74"/>
        <v>3.5453240037918578E-3</v>
      </c>
      <c r="AA56" s="323">
        <f t="shared" si="75"/>
        <v>2.0398339700749778E-3</v>
      </c>
      <c r="AB56" s="323">
        <f t="shared" si="76"/>
        <v>3.2062571100101907E-3</v>
      </c>
      <c r="AC56" s="399">
        <f t="shared" si="77"/>
        <v>2.7541459418083569E-3</v>
      </c>
      <c r="AE56" s="394">
        <f t="shared" si="54"/>
        <v>0.29213859286949712</v>
      </c>
      <c r="AF56" s="395">
        <f t="shared" si="55"/>
        <v>-0.42186950271911228</v>
      </c>
      <c r="AG56" s="386">
        <f t="shared" si="56"/>
        <v>-0.31286838608565298</v>
      </c>
      <c r="AI56" s="27">
        <f t="shared" si="57"/>
        <v>2.9585671838890724</v>
      </c>
      <c r="AJ56" s="28">
        <f t="shared" si="58"/>
        <v>3.6123679145938481</v>
      </c>
      <c r="AK56" s="402">
        <f t="shared" si="59"/>
        <v>3.4944786736911033</v>
      </c>
      <c r="AL56" s="28">
        <f t="shared" si="60"/>
        <v>3.1052561008313218</v>
      </c>
      <c r="AM56" s="28">
        <f t="shared" si="61"/>
        <v>3.2334289087535835</v>
      </c>
      <c r="AN56" s="402">
        <f t="shared" si="62"/>
        <v>3.1955634779164193</v>
      </c>
      <c r="AO56" s="384">
        <f t="shared" si="78"/>
        <v>4.9581066720758064E-2</v>
      </c>
      <c r="AP56" s="385">
        <f t="shared" si="79"/>
        <v>-0.10490044613378484</v>
      </c>
      <c r="AQ56" s="386">
        <f t="shared" si="80"/>
        <v>-8.553928173181545E-2</v>
      </c>
    </row>
    <row r="57" spans="1:43" ht="19.5" customHeight="1">
      <c r="A57" s="8" t="s">
        <v>199</v>
      </c>
      <c r="B57" s="19">
        <v>31.53</v>
      </c>
      <c r="C57" s="371">
        <v>79.259999999999991</v>
      </c>
      <c r="D57" s="375">
        <v>110.78999999999999</v>
      </c>
      <c r="E57" s="19">
        <v>99.72</v>
      </c>
      <c r="F57" s="369">
        <v>112.02</v>
      </c>
      <c r="G57" s="377">
        <v>211.74</v>
      </c>
      <c r="H57" s="345">
        <f t="shared" si="66"/>
        <v>5.9603261184968781E-4</v>
      </c>
      <c r="I57" s="323">
        <f t="shared" si="67"/>
        <v>6.4295504279228421E-4</v>
      </c>
      <c r="J57" s="399">
        <f t="shared" si="68"/>
        <v>6.2886566631294508E-4</v>
      </c>
      <c r="K57" s="323">
        <f t="shared" si="69"/>
        <v>1.8449583718778912E-3</v>
      </c>
      <c r="L57" s="323">
        <f t="shared" si="70"/>
        <v>1.3309635322883411E-3</v>
      </c>
      <c r="M57" s="399">
        <f t="shared" si="71"/>
        <v>1.531965619548558E-3</v>
      </c>
      <c r="N57" s="394">
        <f t="shared" si="51"/>
        <v>2.1627021883920077</v>
      </c>
      <c r="O57" s="395">
        <f t="shared" si="52"/>
        <v>0.41332323996972004</v>
      </c>
      <c r="P57" s="386">
        <f t="shared" si="53"/>
        <v>0.91118331979420553</v>
      </c>
      <c r="R57" s="401">
        <v>5.4619999999999997</v>
      </c>
      <c r="S57" s="369">
        <v>26.627000000000002</v>
      </c>
      <c r="T57" s="374">
        <v>32.088999999999999</v>
      </c>
      <c r="U57" s="19">
        <v>26.518000000000001</v>
      </c>
      <c r="V57" s="119">
        <v>37.356000000000009</v>
      </c>
      <c r="W57" s="375">
        <v>63.874000000000009</v>
      </c>
      <c r="X57" s="345">
        <f t="shared" si="72"/>
        <v>4.8545604960717345E-4</v>
      </c>
      <c r="Y57" s="323">
        <f t="shared" si="73"/>
        <v>1.2178527043584008E-3</v>
      </c>
      <c r="Z57" s="399">
        <f t="shared" si="74"/>
        <v>9.6901214573333891E-4</v>
      </c>
      <c r="AA57" s="323">
        <f t="shared" si="75"/>
        <v>2.3356931308972004E-3</v>
      </c>
      <c r="AB57" s="323">
        <f t="shared" si="76"/>
        <v>2.0825368282221539E-3</v>
      </c>
      <c r="AC57" s="399">
        <f t="shared" si="77"/>
        <v>2.1806614176798273E-3</v>
      </c>
      <c r="AE57" s="394">
        <f t="shared" si="54"/>
        <v>3.8549981691688031</v>
      </c>
      <c r="AF57" s="395">
        <f t="shared" si="55"/>
        <v>0.40293686859203087</v>
      </c>
      <c r="AG57" s="386">
        <f t="shared" si="56"/>
        <v>0.99052634859297617</v>
      </c>
      <c r="AI57" s="27">
        <f t="shared" si="57"/>
        <v>1.7323184268950205</v>
      </c>
      <c r="AJ57" s="28">
        <f t="shared" si="58"/>
        <v>3.3594499116830692</v>
      </c>
      <c r="AK57" s="402">
        <f t="shared" si="59"/>
        <v>2.8963805397599063</v>
      </c>
      <c r="AL57" s="28">
        <f t="shared" si="60"/>
        <v>2.6592458884877654</v>
      </c>
      <c r="AM57" s="28">
        <f t="shared" si="61"/>
        <v>3.3347616497054107</v>
      </c>
      <c r="AN57" s="402">
        <f t="shared" si="62"/>
        <v>3.0166241617077549</v>
      </c>
      <c r="AO57" s="384">
        <f t="shared" si="78"/>
        <v>0.53507914434308401</v>
      </c>
      <c r="AP57" s="385">
        <f t="shared" si="79"/>
        <v>-7.3489001552905402E-3</v>
      </c>
      <c r="AQ57" s="386">
        <f t="shared" si="80"/>
        <v>4.151513252392456E-2</v>
      </c>
    </row>
    <row r="58" spans="1:43" ht="19.5" customHeight="1">
      <c r="A58" s="8" t="s">
        <v>196</v>
      </c>
      <c r="B58" s="19">
        <v>45.540000000000006</v>
      </c>
      <c r="C58" s="371">
        <v>193.21</v>
      </c>
      <c r="D58" s="375">
        <v>238.75</v>
      </c>
      <c r="E58" s="19">
        <v>216.07999999999998</v>
      </c>
      <c r="F58" s="369">
        <v>99.91</v>
      </c>
      <c r="G58" s="377">
        <v>315.99</v>
      </c>
      <c r="H58" s="345">
        <f t="shared" si="66"/>
        <v>8.6087298267157578E-4</v>
      </c>
      <c r="I58" s="323">
        <f t="shared" si="67"/>
        <v>1.5673144564458397E-3</v>
      </c>
      <c r="J58" s="399">
        <f t="shared" si="68"/>
        <v>1.3551916042261543E-3</v>
      </c>
      <c r="K58" s="323">
        <f t="shared" si="69"/>
        <v>3.9977798334875116E-3</v>
      </c>
      <c r="L58" s="323">
        <f t="shared" si="70"/>
        <v>1.1870787940629188E-3</v>
      </c>
      <c r="M58" s="399">
        <f t="shared" si="71"/>
        <v>2.2862275248944405E-3</v>
      </c>
      <c r="N58" s="394">
        <f t="shared" si="51"/>
        <v>3.7448397013614394</v>
      </c>
      <c r="O58" s="395">
        <f t="shared" si="52"/>
        <v>-0.48289426013146319</v>
      </c>
      <c r="P58" s="386">
        <f t="shared" si="53"/>
        <v>0.32351832460732988</v>
      </c>
      <c r="R58" s="401">
        <v>10.934000000000001</v>
      </c>
      <c r="S58" s="369">
        <v>51.881</v>
      </c>
      <c r="T58" s="374">
        <v>62.814999999999998</v>
      </c>
      <c r="U58" s="19">
        <v>27.408000000000001</v>
      </c>
      <c r="V58" s="119">
        <v>20.73</v>
      </c>
      <c r="W58" s="375">
        <v>48.138000000000005</v>
      </c>
      <c r="X58" s="345">
        <f t="shared" si="72"/>
        <v>9.7180088729491667E-4</v>
      </c>
      <c r="Y58" s="323">
        <f t="shared" si="73"/>
        <v>2.3729078061673556E-3</v>
      </c>
      <c r="Z58" s="399">
        <f t="shared" si="74"/>
        <v>1.8968649049281587E-3</v>
      </c>
      <c r="AA58" s="323">
        <f t="shared" si="75"/>
        <v>2.4140839177777536E-3</v>
      </c>
      <c r="AB58" s="323">
        <f t="shared" si="76"/>
        <v>1.1556641088190716E-3</v>
      </c>
      <c r="AC58" s="399">
        <f t="shared" si="77"/>
        <v>1.6434336243897599E-3</v>
      </c>
      <c r="AE58" s="394">
        <f t="shared" si="54"/>
        <v>1.5066764221693798</v>
      </c>
      <c r="AF58" s="395">
        <f t="shared" si="55"/>
        <v>-0.60043175729072296</v>
      </c>
      <c r="AG58" s="386">
        <f t="shared" si="56"/>
        <v>-0.23365438191514754</v>
      </c>
      <c r="AI58" s="27">
        <f t="shared" si="57"/>
        <v>2.4009661835748792</v>
      </c>
      <c r="AJ58" s="28">
        <f t="shared" si="58"/>
        <v>2.6852129806945806</v>
      </c>
      <c r="AK58" s="402">
        <f t="shared" si="59"/>
        <v>2.6309947643979061</v>
      </c>
      <c r="AL58" s="28">
        <f t="shared" si="60"/>
        <v>1.2684191040355426</v>
      </c>
      <c r="AM58" s="28">
        <f t="shared" si="61"/>
        <v>2.0748673806425786</v>
      </c>
      <c r="AN58" s="402">
        <f t="shared" si="62"/>
        <v>1.5234026393240294</v>
      </c>
      <c r="AO58" s="384">
        <f t="shared" si="78"/>
        <v>-0.47170471924475388</v>
      </c>
      <c r="AP58" s="385">
        <f t="shared" si="79"/>
        <v>-0.22729876715184236</v>
      </c>
      <c r="AQ58" s="386">
        <f t="shared" si="80"/>
        <v>-0.42097846033811676</v>
      </c>
    </row>
    <row r="59" spans="1:43" ht="19.5" customHeight="1">
      <c r="A59" s="8" t="s">
        <v>200</v>
      </c>
      <c r="B59" s="19">
        <v>111.59</v>
      </c>
      <c r="C59" s="371">
        <v>199.72</v>
      </c>
      <c r="D59" s="375">
        <v>311.31</v>
      </c>
      <c r="E59" s="19">
        <v>29.78</v>
      </c>
      <c r="F59" s="369">
        <v>75.209999999999994</v>
      </c>
      <c r="G59" s="377">
        <v>104.99</v>
      </c>
      <c r="H59" s="345">
        <f t="shared" si="66"/>
        <v>2.1094601698796911E-3</v>
      </c>
      <c r="I59" s="323">
        <f t="shared" si="67"/>
        <v>1.6201234058349106E-3</v>
      </c>
      <c r="J59" s="399">
        <f t="shared" si="68"/>
        <v>1.7670563280068863E-3</v>
      </c>
      <c r="K59" s="323">
        <f t="shared" si="69"/>
        <v>5.5097132284921376E-4</v>
      </c>
      <c r="L59" s="323">
        <f t="shared" si="70"/>
        <v>8.9360620660066184E-4</v>
      </c>
      <c r="M59" s="399">
        <f t="shared" si="71"/>
        <v>7.5961589872675496E-4</v>
      </c>
      <c r="N59" s="394">
        <f t="shared" si="51"/>
        <v>-0.73313020880007174</v>
      </c>
      <c r="O59" s="395">
        <f t="shared" si="52"/>
        <v>-0.62342279190867222</v>
      </c>
      <c r="P59" s="386">
        <f t="shared" si="53"/>
        <v>-0.66274774340689346</v>
      </c>
      <c r="R59" s="401">
        <v>21.22</v>
      </c>
      <c r="S59" s="369">
        <v>77.135999999999996</v>
      </c>
      <c r="T59" s="374">
        <v>98.355999999999995</v>
      </c>
      <c r="U59" s="19">
        <v>9.5429999999999993</v>
      </c>
      <c r="V59" s="119">
        <v>30.038999999999994</v>
      </c>
      <c r="W59" s="375">
        <v>39.581999999999994</v>
      </c>
      <c r="X59" s="345">
        <f t="shared" si="72"/>
        <v>1.8860083069689162E-3</v>
      </c>
      <c r="Y59" s="323">
        <f t="shared" si="73"/>
        <v>3.5280086454872717E-3</v>
      </c>
      <c r="Z59" s="399">
        <f t="shared" si="74"/>
        <v>2.9701193120928752E-3</v>
      </c>
      <c r="AA59" s="323">
        <f t="shared" si="75"/>
        <v>8.4054301033833546E-4</v>
      </c>
      <c r="AB59" s="323">
        <f t="shared" si="76"/>
        <v>1.6746258641975921E-3</v>
      </c>
      <c r="AC59" s="399">
        <f t="shared" si="77"/>
        <v>1.3513313748098269E-3</v>
      </c>
      <c r="AE59" s="394">
        <f t="shared" si="54"/>
        <v>-0.55028275212064093</v>
      </c>
      <c r="AF59" s="395">
        <f t="shared" si="55"/>
        <v>-0.61057093963907905</v>
      </c>
      <c r="AG59" s="386">
        <f t="shared" si="56"/>
        <v>-0.59756395136036444</v>
      </c>
      <c r="AI59" s="27">
        <f t="shared" si="57"/>
        <v>1.9016040863876691</v>
      </c>
      <c r="AJ59" s="28">
        <f t="shared" si="58"/>
        <v>3.8622070899258958</v>
      </c>
      <c r="AK59" s="402">
        <f t="shared" si="59"/>
        <v>3.159423083100446</v>
      </c>
      <c r="AL59" s="28">
        <f t="shared" si="60"/>
        <v>3.2044996642041634</v>
      </c>
      <c r="AM59" s="28">
        <f t="shared" si="61"/>
        <v>3.9940167530913442</v>
      </c>
      <c r="AN59" s="402">
        <f t="shared" si="62"/>
        <v>3.7700733403181252</v>
      </c>
      <c r="AO59" s="384">
        <f t="shared" si="78"/>
        <v>0.68515606752376346</v>
      </c>
      <c r="AP59" s="385">
        <f t="shared" si="79"/>
        <v>3.4128067215571663E-2</v>
      </c>
      <c r="AQ59" s="386">
        <f t="shared" si="80"/>
        <v>0.19327903897518786</v>
      </c>
    </row>
    <row r="60" spans="1:43" ht="19.5" customHeight="1">
      <c r="A60" s="8" t="s">
        <v>221</v>
      </c>
      <c r="B60" s="19">
        <v>871.81999999999994</v>
      </c>
      <c r="C60" s="371">
        <v>509.63000000000005</v>
      </c>
      <c r="D60" s="375">
        <v>1381.45</v>
      </c>
      <c r="E60" s="19">
        <v>90.77</v>
      </c>
      <c r="F60" s="369">
        <v>5.370000000000001</v>
      </c>
      <c r="G60" s="377">
        <v>96.14</v>
      </c>
      <c r="H60" s="345">
        <f t="shared" si="66"/>
        <v>1.6480594724478107E-2</v>
      </c>
      <c r="I60" s="323">
        <f t="shared" si="67"/>
        <v>4.1341052038636377E-3</v>
      </c>
      <c r="J60" s="399">
        <f t="shared" si="68"/>
        <v>7.8413798603485692E-3</v>
      </c>
      <c r="K60" s="323">
        <f t="shared" si="69"/>
        <v>1.6793709528214618E-3</v>
      </c>
      <c r="L60" s="323">
        <f t="shared" si="70"/>
        <v>6.3803554440174909E-5</v>
      </c>
      <c r="M60" s="399">
        <f t="shared" si="71"/>
        <v>6.9558503194199655E-4</v>
      </c>
      <c r="N60" s="394">
        <f t="shared" si="51"/>
        <v>-0.89588447156523132</v>
      </c>
      <c r="O60" s="395">
        <f t="shared" si="52"/>
        <v>-0.98946294370425603</v>
      </c>
      <c r="P60" s="386">
        <f t="shared" si="53"/>
        <v>-0.93040645698360414</v>
      </c>
      <c r="R60" s="401">
        <v>148.89600000000002</v>
      </c>
      <c r="S60" s="369">
        <v>75.018000000000001</v>
      </c>
      <c r="T60" s="374">
        <v>223.91400000000002</v>
      </c>
      <c r="U60" s="19">
        <v>20.820999999999998</v>
      </c>
      <c r="V60" s="119">
        <v>4.3020000000000005</v>
      </c>
      <c r="W60" s="375">
        <v>25.122999999999998</v>
      </c>
      <c r="X60" s="345">
        <f t="shared" si="72"/>
        <v>1.3233699004450697E-2</v>
      </c>
      <c r="Y60" s="323">
        <f t="shared" si="73"/>
        <v>3.4311365972718856E-3</v>
      </c>
      <c r="Z60" s="399">
        <f t="shared" si="74"/>
        <v>6.7616748916991759E-3</v>
      </c>
      <c r="AA60" s="323">
        <f t="shared" si="75"/>
        <v>1.833904015325839E-3</v>
      </c>
      <c r="AB60" s="323">
        <f t="shared" si="76"/>
        <v>2.3982957048430516E-4</v>
      </c>
      <c r="AC60" s="399">
        <f t="shared" si="77"/>
        <v>8.5770042265037865E-4</v>
      </c>
      <c r="AE60" s="394">
        <f t="shared" si="54"/>
        <v>-0.86016414141414144</v>
      </c>
      <c r="AF60" s="395">
        <f t="shared" si="55"/>
        <v>-0.94265376309685667</v>
      </c>
      <c r="AG60" s="386">
        <f t="shared" si="56"/>
        <v>-0.88780067347285119</v>
      </c>
      <c r="AI60" s="27">
        <f t="shared" si="57"/>
        <v>1.707875478883256</v>
      </c>
      <c r="AJ60" s="28">
        <f t="shared" si="58"/>
        <v>1.472009104644546</v>
      </c>
      <c r="AK60" s="402">
        <f t="shared" si="59"/>
        <v>1.620862137609034</v>
      </c>
      <c r="AL60" s="28">
        <f t="shared" si="60"/>
        <v>2.2938195439021705</v>
      </c>
      <c r="AM60" s="28">
        <f t="shared" si="61"/>
        <v>8.011173184357542</v>
      </c>
      <c r="AN60" s="402">
        <f t="shared" si="62"/>
        <v>2.6131682962346576</v>
      </c>
      <c r="AO60" s="384">
        <f t="shared" si="78"/>
        <v>0.34308359846120107</v>
      </c>
      <c r="AP60" s="385">
        <f t="shared" si="79"/>
        <v>4.4423394251301476</v>
      </c>
      <c r="AQ60" s="386">
        <f t="shared" si="80"/>
        <v>0.61220885823725524</v>
      </c>
    </row>
    <row r="61" spans="1:43" ht="19.5" customHeight="1">
      <c r="A61" s="8" t="s">
        <v>201</v>
      </c>
      <c r="B61" s="19">
        <v>90.96</v>
      </c>
      <c r="C61" s="371">
        <v>59.739999999999995</v>
      </c>
      <c r="D61" s="375">
        <v>150.69999999999999</v>
      </c>
      <c r="E61" s="19">
        <v>45.39</v>
      </c>
      <c r="F61" s="369">
        <v>7.93</v>
      </c>
      <c r="G61" s="377">
        <v>53.32</v>
      </c>
      <c r="H61" s="345">
        <f t="shared" si="66"/>
        <v>1.7194775253361115E-3</v>
      </c>
      <c r="I61" s="323">
        <f t="shared" si="67"/>
        <v>4.8460931436299597E-4</v>
      </c>
      <c r="J61" s="399">
        <f t="shared" si="68"/>
        <v>8.5540261678274945E-4</v>
      </c>
      <c r="K61" s="323">
        <f t="shared" si="69"/>
        <v>8.3977798334875127E-4</v>
      </c>
      <c r="L61" s="323">
        <f t="shared" si="70"/>
        <v>9.42201465010404E-5</v>
      </c>
      <c r="M61" s="399">
        <f t="shared" si="71"/>
        <v>3.8577692847043124E-4</v>
      </c>
      <c r="N61" s="394">
        <f t="shared" si="51"/>
        <v>-0.50098944591029015</v>
      </c>
      <c r="O61" s="395">
        <f t="shared" si="52"/>
        <v>-0.86725811851355872</v>
      </c>
      <c r="P61" s="386">
        <f t="shared" si="53"/>
        <v>-0.64618447246184474</v>
      </c>
      <c r="R61" s="401">
        <v>19.827000000000002</v>
      </c>
      <c r="S61" s="369">
        <v>14.501999999999999</v>
      </c>
      <c r="T61" s="374">
        <v>34.329000000000001</v>
      </c>
      <c r="U61" s="19">
        <v>9.9060000000000006</v>
      </c>
      <c r="V61" s="119">
        <v>3.9829999999999997</v>
      </c>
      <c r="W61" s="375">
        <v>13.888999999999999</v>
      </c>
      <c r="X61" s="345">
        <f t="shared" si="72"/>
        <v>1.7622001273455564E-3</v>
      </c>
      <c r="Y61" s="323">
        <f t="shared" si="73"/>
        <v>6.632853839563422E-4</v>
      </c>
      <c r="Z61" s="399">
        <f t="shared" si="74"/>
        <v>1.0366548646227615E-3</v>
      </c>
      <c r="AA61" s="323">
        <f t="shared" si="75"/>
        <v>8.725158818413027E-4</v>
      </c>
      <c r="AB61" s="323">
        <f t="shared" si="76"/>
        <v>2.2204583431868603E-4</v>
      </c>
      <c r="AC61" s="399">
        <f t="shared" si="77"/>
        <v>4.7417112487326788E-4</v>
      </c>
      <c r="AE61" s="394">
        <f t="shared" si="54"/>
        <v>-0.50037827205326069</v>
      </c>
      <c r="AF61" s="395">
        <f t="shared" si="55"/>
        <v>-0.72534822783064401</v>
      </c>
      <c r="AG61" s="386">
        <f t="shared" si="56"/>
        <v>-0.59541495528561861</v>
      </c>
      <c r="AI61" s="27">
        <f t="shared" si="57"/>
        <v>2.1797493403693933</v>
      </c>
      <c r="AJ61" s="28">
        <f t="shared" si="58"/>
        <v>2.4275192500836957</v>
      </c>
      <c r="AK61" s="402">
        <f t="shared" si="59"/>
        <v>2.2779694757796949</v>
      </c>
      <c r="AL61" s="28">
        <f t="shared" si="60"/>
        <v>2.1824190350297421</v>
      </c>
      <c r="AM61" s="28">
        <f t="shared" si="61"/>
        <v>5.0226986128625475</v>
      </c>
      <c r="AN61" s="402">
        <f t="shared" si="62"/>
        <v>2.6048387096774195</v>
      </c>
      <c r="AO61" s="384">
        <f t="shared" si="78"/>
        <v>1.2247714041727427E-3</v>
      </c>
      <c r="AP61" s="385">
        <f t="shared" si="79"/>
        <v>1.0690664400248837</v>
      </c>
      <c r="AQ61" s="386">
        <f t="shared" si="80"/>
        <v>0.14349148984353491</v>
      </c>
    </row>
    <row r="62" spans="1:43" ht="19.5" customHeight="1" thickBot="1">
      <c r="A62" s="8" t="s">
        <v>17</v>
      </c>
      <c r="B62" s="19">
        <f t="shared" ref="B62:G62" si="81">B63-SUM(B40:B61)</f>
        <v>117.33000000000175</v>
      </c>
      <c r="C62" s="371">
        <f t="shared" si="81"/>
        <v>52.489999999990687</v>
      </c>
      <c r="D62" s="376">
        <f t="shared" si="81"/>
        <v>169.81999999997788</v>
      </c>
      <c r="E62" s="21">
        <f t="shared" si="81"/>
        <v>9.4399999999877764</v>
      </c>
      <c r="F62" s="119">
        <f t="shared" si="81"/>
        <v>44.139999999984866</v>
      </c>
      <c r="G62" s="375">
        <f t="shared" si="81"/>
        <v>53.58000000010361</v>
      </c>
      <c r="H62" s="345">
        <f t="shared" si="66"/>
        <v>2.2179672168831242E-3</v>
      </c>
      <c r="I62" s="323">
        <f t="shared" si="67"/>
        <v>4.2579750436741123E-4</v>
      </c>
      <c r="J62" s="399">
        <f t="shared" si="68"/>
        <v>9.6393146902473529E-4</v>
      </c>
      <c r="K62" s="323">
        <f t="shared" si="69"/>
        <v>1.7465309898219756E-4</v>
      </c>
      <c r="L62" s="323">
        <f t="shared" si="70"/>
        <v>5.2444858342427455E-4</v>
      </c>
      <c r="M62" s="399">
        <f t="shared" si="71"/>
        <v>3.8765806128067659E-4</v>
      </c>
      <c r="N62" s="396">
        <f t="shared" si="51"/>
        <v>-0.91954316884012921</v>
      </c>
      <c r="O62" s="397">
        <f t="shared" si="52"/>
        <v>-0.15907791960387316</v>
      </c>
      <c r="P62" s="388">
        <f t="shared" si="53"/>
        <v>-0.68448945942697803</v>
      </c>
      <c r="R62" s="19">
        <f t="shared" ref="R62:W62" si="82">R63-SUM(R40:R61)</f>
        <v>29.911000000000058</v>
      </c>
      <c r="S62" s="119">
        <f t="shared" si="82"/>
        <v>23.736999999997352</v>
      </c>
      <c r="T62" s="375">
        <f t="shared" si="82"/>
        <v>53.648000000008324</v>
      </c>
      <c r="U62" s="119">
        <f t="shared" si="82"/>
        <v>3.7289999999975407</v>
      </c>
      <c r="V62" s="123">
        <f t="shared" si="82"/>
        <v>14.50700000001234</v>
      </c>
      <c r="W62" s="376">
        <f t="shared" si="82"/>
        <v>18.236000000004424</v>
      </c>
      <c r="X62" s="345">
        <f t="shared" si="72"/>
        <v>2.6584540277920531E-3</v>
      </c>
      <c r="Y62" s="323">
        <f t="shared" si="73"/>
        <v>1.0856712976810054E-3</v>
      </c>
      <c r="Z62" s="399">
        <f t="shared" si="74"/>
        <v>1.6200431174019207E-3</v>
      </c>
      <c r="AA62" s="323">
        <f t="shared" si="75"/>
        <v>3.2844858907571893E-4</v>
      </c>
      <c r="AB62" s="323">
        <f t="shared" si="76"/>
        <v>8.0874188261710232E-4</v>
      </c>
      <c r="AC62" s="399">
        <f t="shared" si="77"/>
        <v>6.225779129664491E-4</v>
      </c>
      <c r="AE62" s="396">
        <f t="shared" si="54"/>
        <v>-0.87533014610017945</v>
      </c>
      <c r="AF62" s="397">
        <f t="shared" si="55"/>
        <v>-0.38884442010304759</v>
      </c>
      <c r="AG62" s="388">
        <f t="shared" si="56"/>
        <v>-0.66008052490304214</v>
      </c>
      <c r="AI62" s="27">
        <f t="shared" si="57"/>
        <v>2.5493053779936599</v>
      </c>
      <c r="AJ62" s="28">
        <f t="shared" si="58"/>
        <v>4.5221947037533941</v>
      </c>
      <c r="AK62" s="402">
        <f t="shared" si="59"/>
        <v>3.1591096455079093</v>
      </c>
      <c r="AL62" s="28">
        <f t="shared" si="60"/>
        <v>3.9502118644092894</v>
      </c>
      <c r="AM62" s="28">
        <f t="shared" si="61"/>
        <v>3.2865881286853904</v>
      </c>
      <c r="AN62" s="402">
        <f t="shared" si="62"/>
        <v>3.4035087719240686</v>
      </c>
      <c r="AO62" s="387">
        <f t="shared" si="78"/>
        <v>0.54952478369545632</v>
      </c>
      <c r="AP62" s="385">
        <f t="shared" si="79"/>
        <v>-0.2732316178342471</v>
      </c>
      <c r="AQ62" s="386">
        <f t="shared" si="80"/>
        <v>7.7363293408850897E-2</v>
      </c>
    </row>
    <row r="63" spans="1:43" ht="25.5" customHeight="1" thickBot="1">
      <c r="A63" s="12" t="s">
        <v>18</v>
      </c>
      <c r="B63" s="17">
        <v>52899.790000000008</v>
      </c>
      <c r="C63" s="372">
        <v>123274.55999999997</v>
      </c>
      <c r="D63" s="18">
        <v>176174.35</v>
      </c>
      <c r="E63" s="17">
        <v>54049.999999999993</v>
      </c>
      <c r="F63" s="373">
        <v>84164.59</v>
      </c>
      <c r="G63" s="378">
        <v>138214.59000000005</v>
      </c>
      <c r="H63" s="334">
        <f t="shared" ref="H63:M63" si="83">SUM(H40:H62)</f>
        <v>0.99999999999999989</v>
      </c>
      <c r="I63" s="338">
        <f t="shared" si="83"/>
        <v>1.0000000000000002</v>
      </c>
      <c r="J63" s="335">
        <f t="shared" si="83"/>
        <v>0.99999999999999978</v>
      </c>
      <c r="K63" s="338">
        <f t="shared" si="83"/>
        <v>1</v>
      </c>
      <c r="L63" s="338">
        <f t="shared" si="83"/>
        <v>0.99999999999999956</v>
      </c>
      <c r="M63" s="335">
        <f t="shared" si="83"/>
        <v>1.0000000000000002</v>
      </c>
      <c r="N63" s="389">
        <f t="shared" si="51"/>
        <v>2.1743186504142729E-2</v>
      </c>
      <c r="O63" s="390">
        <f t="shared" si="52"/>
        <v>-0.31725905166483648</v>
      </c>
      <c r="P63" s="391">
        <f t="shared" si="53"/>
        <v>-0.21546700754110884</v>
      </c>
      <c r="R63" s="17">
        <v>11251.276</v>
      </c>
      <c r="S63" s="372">
        <v>21863.892</v>
      </c>
      <c r="T63" s="18">
        <v>33115.167999999998</v>
      </c>
      <c r="U63" s="17">
        <v>11353.375</v>
      </c>
      <c r="V63" s="373">
        <v>17937.738000000005</v>
      </c>
      <c r="W63" s="378">
        <v>29291.112999999998</v>
      </c>
      <c r="X63" s="334">
        <f t="shared" ref="X63:AC63" si="84">SUM(X40:X62)</f>
        <v>0.99999999999999989</v>
      </c>
      <c r="Y63" s="338">
        <f t="shared" si="84"/>
        <v>1.0000000000000002</v>
      </c>
      <c r="Z63" s="335">
        <f t="shared" si="84"/>
        <v>1.0000000000000002</v>
      </c>
      <c r="AA63" s="338">
        <f t="shared" si="84"/>
        <v>1</v>
      </c>
      <c r="AB63" s="338">
        <f t="shared" si="84"/>
        <v>1.0000000000000002</v>
      </c>
      <c r="AC63" s="335">
        <f t="shared" si="84"/>
        <v>1.0000000000000002</v>
      </c>
      <c r="AE63" s="389">
        <f t="shared" si="54"/>
        <v>9.074437423808656E-3</v>
      </c>
      <c r="AF63" s="390">
        <f t="shared" si="55"/>
        <v>-0.17957251160955218</v>
      </c>
      <c r="AG63" s="391">
        <f t="shared" si="56"/>
        <v>-0.11547744526012975</v>
      </c>
      <c r="AI63" s="403">
        <f t="shared" si="57"/>
        <v>2.1269037173871572</v>
      </c>
      <c r="AJ63" s="404">
        <f t="shared" si="58"/>
        <v>1.7735931890570127</v>
      </c>
      <c r="AK63" s="405">
        <f t="shared" si="59"/>
        <v>1.8796815768016171</v>
      </c>
      <c r="AL63" s="404">
        <f t="shared" si="60"/>
        <v>2.100531914893617</v>
      </c>
      <c r="AM63" s="404">
        <f t="shared" si="61"/>
        <v>2.1312689814089278</v>
      </c>
      <c r="AN63" s="405">
        <f t="shared" si="62"/>
        <v>2.1192489881133376</v>
      </c>
      <c r="AO63" s="389">
        <f t="shared" si="78"/>
        <v>-1.23991520057792E-2</v>
      </c>
      <c r="AP63" s="390">
        <f t="shared" si="79"/>
        <v>0.20166732402828233</v>
      </c>
      <c r="AQ63" s="391">
        <f t="shared" si="80"/>
        <v>0.1274510610032992</v>
      </c>
    </row>
    <row r="64" spans="1:43" ht="20.100000000000001" customHeight="1"/>
    <row r="65" spans="1:43" ht="20.100000000000001" customHeight="1" thickBot="1"/>
    <row r="66" spans="1:43" ht="15" customHeight="1">
      <c r="A66" s="468" t="s">
        <v>15</v>
      </c>
      <c r="B66" s="414" t="s">
        <v>137</v>
      </c>
      <c r="C66" s="477"/>
      <c r="D66" s="477"/>
      <c r="E66" s="477"/>
      <c r="F66" s="477"/>
      <c r="G66" s="492"/>
      <c r="H66" s="478" t="s">
        <v>139</v>
      </c>
      <c r="I66" s="477"/>
      <c r="J66" s="477"/>
      <c r="K66" s="477"/>
      <c r="L66" s="477"/>
      <c r="M66" s="492"/>
      <c r="N66" s="493" t="s">
        <v>132</v>
      </c>
      <c r="O66" s="471"/>
      <c r="P66" s="494"/>
      <c r="R66" s="478" t="s">
        <v>138</v>
      </c>
      <c r="S66" s="477"/>
      <c r="T66" s="477"/>
      <c r="U66" s="477"/>
      <c r="V66" s="477"/>
      <c r="W66" s="492"/>
      <c r="X66" s="477" t="s">
        <v>140</v>
      </c>
      <c r="Y66" s="477"/>
      <c r="Z66" s="477"/>
      <c r="AA66" s="477"/>
      <c r="AB66" s="477"/>
      <c r="AC66" s="415"/>
      <c r="AE66" s="471" t="s">
        <v>132</v>
      </c>
      <c r="AF66" s="471"/>
      <c r="AG66" s="471"/>
      <c r="AI66" s="486" t="s">
        <v>143</v>
      </c>
      <c r="AJ66" s="487"/>
      <c r="AK66" s="487"/>
      <c r="AL66" s="487"/>
      <c r="AM66" s="487"/>
      <c r="AN66" s="488"/>
      <c r="AO66" s="471" t="s">
        <v>132</v>
      </c>
      <c r="AP66" s="471"/>
      <c r="AQ66" s="471"/>
    </row>
    <row r="67" spans="1:43" ht="15" customHeight="1">
      <c r="A67" s="469"/>
      <c r="B67" s="479">
        <v>2024</v>
      </c>
      <c r="C67" s="473"/>
      <c r="D67" s="474"/>
      <c r="E67" s="496">
        <v>2025</v>
      </c>
      <c r="F67" s="481"/>
      <c r="G67" s="495"/>
      <c r="H67" s="473">
        <f>R67</f>
        <v>2024</v>
      </c>
      <c r="I67" s="473"/>
      <c r="J67" s="474"/>
      <c r="K67" s="479">
        <v>2025</v>
      </c>
      <c r="L67" s="473"/>
      <c r="M67" s="474"/>
      <c r="N67" s="479" t="s">
        <v>141</v>
      </c>
      <c r="O67" s="473"/>
      <c r="P67" s="483"/>
      <c r="R67" s="472">
        <v>2024</v>
      </c>
      <c r="S67" s="473"/>
      <c r="T67" s="474"/>
      <c r="U67" s="480">
        <v>2025</v>
      </c>
      <c r="V67" s="481"/>
      <c r="W67" s="495"/>
      <c r="X67" s="473">
        <f>H67</f>
        <v>2024</v>
      </c>
      <c r="Y67" s="473"/>
      <c r="Z67" s="474"/>
      <c r="AA67" s="479">
        <v>2025</v>
      </c>
      <c r="AB67" s="473"/>
      <c r="AC67" s="483"/>
      <c r="AE67" s="472" t="s">
        <v>142</v>
      </c>
      <c r="AF67" s="473"/>
      <c r="AG67" s="483"/>
      <c r="AI67" s="489">
        <v>2024</v>
      </c>
      <c r="AJ67" s="490"/>
      <c r="AK67" s="490"/>
      <c r="AL67" s="490">
        <v>2025</v>
      </c>
      <c r="AM67" s="490"/>
      <c r="AN67" s="491"/>
      <c r="AO67" s="473" t="s">
        <v>143</v>
      </c>
      <c r="AP67" s="473"/>
      <c r="AQ67" s="483"/>
    </row>
    <row r="68" spans="1:43" ht="19.5" customHeight="1" thickBot="1">
      <c r="A68" s="470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169</v>
      </c>
      <c r="B69" s="39">
        <v>12355.960000000001</v>
      </c>
      <c r="C69" s="370">
        <v>24905.679999999993</v>
      </c>
      <c r="D69" s="375">
        <v>37261.639999999992</v>
      </c>
      <c r="E69" s="39">
        <v>9436.3200000000015</v>
      </c>
      <c r="F69" s="379">
        <v>21144.170000000002</v>
      </c>
      <c r="G69" s="377">
        <v>30580.490000000005</v>
      </c>
      <c r="H69" s="345">
        <f t="shared" ref="H69:H96" si="85">B69/$B$97</f>
        <v>0.18509509298676685</v>
      </c>
      <c r="I69" s="323">
        <f t="shared" ref="I69:I96" si="86">C69/$C$97</f>
        <v>0.12325330145776392</v>
      </c>
      <c r="J69" s="398">
        <f t="shared" ref="J69:J96" si="87">D69/$D$97</f>
        <v>0.13860993596063848</v>
      </c>
      <c r="K69" s="323">
        <f t="shared" ref="K69:K96" si="88">E69/$E$97</f>
        <v>0.15124971529440845</v>
      </c>
      <c r="L69" s="323">
        <f t="shared" ref="L69:L96" si="89">F69/$F$97</f>
        <v>0.120995351581831</v>
      </c>
      <c r="M69" s="399">
        <f t="shared" ref="M69:M96" si="90">G69/$G$97</f>
        <v>0.12895492144692194</v>
      </c>
      <c r="N69" s="392">
        <f t="shared" ref="N69:N97" si="91">(E69-B69)/B69</f>
        <v>-0.23629406375546694</v>
      </c>
      <c r="O69" s="393">
        <f t="shared" ref="O69:O97" si="92">(F69-C69)/C69</f>
        <v>-0.15103020676407922</v>
      </c>
      <c r="P69" s="382">
        <f t="shared" ref="P69:P97" si="93">(G69-D69)/D69</f>
        <v>-0.17930370214515487</v>
      </c>
      <c r="R69" s="401">
        <v>3562.2419999999997</v>
      </c>
      <c r="S69" s="369">
        <v>7986.6029999999992</v>
      </c>
      <c r="T69" s="374">
        <v>11548.844999999999</v>
      </c>
      <c r="U69" s="39">
        <v>2926.7679999999996</v>
      </c>
      <c r="V69" s="112">
        <v>6617.4880000000003</v>
      </c>
      <c r="W69" s="380">
        <v>9544.2559999999994</v>
      </c>
      <c r="X69" s="345">
        <f t="shared" ref="X69:X96" si="94">R69/$R$97</f>
        <v>0.1993276924406947</v>
      </c>
      <c r="Y69" s="323">
        <f t="shared" ref="Y69:Y96" si="95">S69/$S$97</f>
        <v>0.17961656176256166</v>
      </c>
      <c r="Z69" s="398">
        <f t="shared" ref="Z69:Z96" si="96">T69/$T$97</f>
        <v>0.18526759993230887</v>
      </c>
      <c r="AA69" s="323">
        <f t="shared" ref="AA69:AA96" si="97">U69/$U$97</f>
        <v>0.17136983482022741</v>
      </c>
      <c r="AB69" s="323">
        <f t="shared" ref="AB69:AB96" si="98">V69/$V$97</f>
        <v>0.17606453453348145</v>
      </c>
      <c r="AC69" s="399">
        <f t="shared" ref="AC69:AC96" si="99">W69/$W$97</f>
        <v>0.17459777686135516</v>
      </c>
      <c r="AE69" s="392">
        <f t="shared" ref="AE69:AE97" si="100">(U69-R69)/R69</f>
        <v>-0.17839158597310351</v>
      </c>
      <c r="AF69" s="393">
        <f t="shared" ref="AF69:AF97" si="101">(V69-S69)/S69</f>
        <v>-0.17142645001886272</v>
      </c>
      <c r="AG69" s="382">
        <f t="shared" ref="AG69:AG97" si="102">(W69-T69)/T69</f>
        <v>-0.17357484666215539</v>
      </c>
      <c r="AI69" s="27">
        <f t="shared" ref="AI69:AI97" si="103">(R69/B69)*10</f>
        <v>2.8830151602951122</v>
      </c>
      <c r="AJ69" s="28">
        <f t="shared" ref="AJ69:AJ97" si="104">(S69/C69)*10</f>
        <v>3.206739587114265</v>
      </c>
      <c r="AK69" s="406">
        <f t="shared" ref="AK69:AK97" si="105">(T69/D69)*10</f>
        <v>3.0993925656519683</v>
      </c>
      <c r="AL69" s="28">
        <f t="shared" ref="AL69:AL97" si="106">(U69/E69)*10</f>
        <v>3.1015989283958145</v>
      </c>
      <c r="AM69" s="28">
        <f t="shared" ref="AM69:AM97" si="107">(V69/F69)*10</f>
        <v>3.1296986356049916</v>
      </c>
      <c r="AN69" s="402">
        <f t="shared" ref="AN69:AN97" si="108">(W69/G69)*10</f>
        <v>3.1210278187170966</v>
      </c>
      <c r="AO69" s="383">
        <f t="shared" ref="AO69:AO82" si="109">(AL69-AI69)/AI69</f>
        <v>7.5817765758237496E-2</v>
      </c>
      <c r="AP69" s="381">
        <f t="shared" ref="AP69:AP82" si="110">(AM69-AJ69)/AJ69</f>
        <v>-2.4024698425419159E-2</v>
      </c>
      <c r="AQ69" s="382">
        <f t="shared" ref="AQ69:AQ82" si="111">(AN69-AK69)/AK69</f>
        <v>6.98048169337891E-3</v>
      </c>
    </row>
    <row r="70" spans="1:43" ht="19.5" customHeight="1">
      <c r="A70" s="8" t="s">
        <v>172</v>
      </c>
      <c r="B70" s="19">
        <v>2741.77</v>
      </c>
      <c r="C70" s="371">
        <v>68642.559999999998</v>
      </c>
      <c r="D70" s="375">
        <v>71384.33</v>
      </c>
      <c r="E70" s="19">
        <v>1495.68</v>
      </c>
      <c r="F70" s="369">
        <v>59997.119999999995</v>
      </c>
      <c r="G70" s="377">
        <v>61492.799999999996</v>
      </c>
      <c r="H70" s="345">
        <f t="shared" si="85"/>
        <v>4.1072338620255139E-2</v>
      </c>
      <c r="I70" s="323">
        <f t="shared" si="86"/>
        <v>0.33969850012176539</v>
      </c>
      <c r="J70" s="399">
        <f t="shared" si="87"/>
        <v>0.26554326137800394</v>
      </c>
      <c r="K70" s="323">
        <f t="shared" si="88"/>
        <v>2.3973453016805365E-2</v>
      </c>
      <c r="L70" s="323">
        <f t="shared" si="89"/>
        <v>0.34332738661755474</v>
      </c>
      <c r="M70" s="399">
        <f t="shared" si="90"/>
        <v>0.2593090952287318</v>
      </c>
      <c r="N70" s="394">
        <f t="shared" ref="N70:N76" si="112">(E70-B70)/B70</f>
        <v>-0.45448378237415971</v>
      </c>
      <c r="O70" s="395">
        <f t="shared" ref="O70:O76" si="113">(F70-C70)/C70</f>
        <v>-0.12594868256661759</v>
      </c>
      <c r="P70" s="386">
        <f t="shared" ref="P70:P76" si="114">(G70-D70)/D70</f>
        <v>-0.13856724578069174</v>
      </c>
      <c r="R70" s="401">
        <v>478.52300000000002</v>
      </c>
      <c r="S70" s="369">
        <v>7564.0210000000006</v>
      </c>
      <c r="T70" s="374">
        <v>8042.5440000000008</v>
      </c>
      <c r="U70" s="19">
        <v>340.44299999999993</v>
      </c>
      <c r="V70" s="119">
        <v>6812.7669999999989</v>
      </c>
      <c r="W70" s="375">
        <v>7153.2099999999991</v>
      </c>
      <c r="X70" s="345">
        <f t="shared" si="94"/>
        <v>2.6776082413771597E-2</v>
      </c>
      <c r="Y70" s="323">
        <f t="shared" si="95"/>
        <v>0.17011280579738514</v>
      </c>
      <c r="Z70" s="399">
        <f t="shared" si="96"/>
        <v>0.12901920704884268</v>
      </c>
      <c r="AA70" s="323">
        <f t="shared" si="97"/>
        <v>1.9933818012122136E-2</v>
      </c>
      <c r="AB70" s="323">
        <f t="shared" si="98"/>
        <v>0.18126011724389415</v>
      </c>
      <c r="AC70" s="399">
        <f t="shared" si="99"/>
        <v>0.13085719446569896</v>
      </c>
      <c r="AE70" s="394">
        <f t="shared" si="100"/>
        <v>-0.2885545731344159</v>
      </c>
      <c r="AF70" s="395">
        <f t="shared" si="101"/>
        <v>-9.931939638983045E-2</v>
      </c>
      <c r="AG70" s="386">
        <f t="shared" si="102"/>
        <v>-0.11057869251321492</v>
      </c>
      <c r="AI70" s="27">
        <f t="shared" si="103"/>
        <v>1.7453068638142515</v>
      </c>
      <c r="AJ70" s="28">
        <f t="shared" si="104"/>
        <v>1.1019433133030003</v>
      </c>
      <c r="AK70" s="402">
        <f t="shared" si="105"/>
        <v>1.1266539869464349</v>
      </c>
      <c r="AL70" s="28">
        <f t="shared" si="106"/>
        <v>2.2761753851091138</v>
      </c>
      <c r="AM70" s="28">
        <f t="shared" si="107"/>
        <v>1.1355156714188945</v>
      </c>
      <c r="AN70" s="402">
        <f t="shared" si="108"/>
        <v>1.1632597637446986</v>
      </c>
      <c r="AO70" s="384">
        <f t="shared" si="109"/>
        <v>0.30416915918996884</v>
      </c>
      <c r="AP70" s="385">
        <f t="shared" si="110"/>
        <v>3.0466501961215538E-2</v>
      </c>
      <c r="AQ70" s="386">
        <f t="shared" si="111"/>
        <v>3.2490700092826348E-2</v>
      </c>
    </row>
    <row r="71" spans="1:43" ht="19.5" customHeight="1">
      <c r="A71" s="8" t="s">
        <v>170</v>
      </c>
      <c r="B71" s="19">
        <v>13382.470000000001</v>
      </c>
      <c r="C71" s="371">
        <v>19309.34</v>
      </c>
      <c r="D71" s="375">
        <v>32691.81</v>
      </c>
      <c r="E71" s="19">
        <v>12009.54</v>
      </c>
      <c r="F71" s="369">
        <v>11243.310000000001</v>
      </c>
      <c r="G71" s="377">
        <v>23252.850000000002</v>
      </c>
      <c r="H71" s="345">
        <f t="shared" si="85"/>
        <v>0.20047244641797302</v>
      </c>
      <c r="I71" s="323">
        <f t="shared" si="86"/>
        <v>9.5558117825751382E-2</v>
      </c>
      <c r="J71" s="399">
        <f t="shared" si="87"/>
        <v>0.12161058103017908</v>
      </c>
      <c r="K71" s="323">
        <f t="shared" si="88"/>
        <v>0.19249447939629111</v>
      </c>
      <c r="L71" s="323">
        <f t="shared" si="89"/>
        <v>6.4338692244411411E-2</v>
      </c>
      <c r="M71" s="399">
        <f t="shared" si="90"/>
        <v>9.8054983591402842E-2</v>
      </c>
      <c r="N71" s="394">
        <f t="shared" si="112"/>
        <v>-0.10259167403326891</v>
      </c>
      <c r="O71" s="395">
        <f t="shared" si="113"/>
        <v>-0.41772686171562562</v>
      </c>
      <c r="P71" s="386">
        <f t="shared" si="114"/>
        <v>-0.2887255248332839</v>
      </c>
      <c r="R71" s="401">
        <v>3857.9740000000002</v>
      </c>
      <c r="S71" s="369">
        <v>6409.7120000000014</v>
      </c>
      <c r="T71" s="374">
        <v>10267.686000000002</v>
      </c>
      <c r="U71" s="19">
        <v>3254.6310000000003</v>
      </c>
      <c r="V71" s="119">
        <v>3158.998</v>
      </c>
      <c r="W71" s="375">
        <v>6413.6290000000008</v>
      </c>
      <c r="X71" s="345">
        <f t="shared" si="94"/>
        <v>0.21587557917631559</v>
      </c>
      <c r="Y71" s="323">
        <f t="shared" si="95"/>
        <v>0.1441527056407127</v>
      </c>
      <c r="Z71" s="399">
        <f t="shared" si="96"/>
        <v>0.16471513316514069</v>
      </c>
      <c r="AA71" s="323">
        <f t="shared" si="97"/>
        <v>0.19056706130133708</v>
      </c>
      <c r="AB71" s="323">
        <f t="shared" si="98"/>
        <v>8.4048133137861192E-2</v>
      </c>
      <c r="AC71" s="399">
        <f t="shared" si="99"/>
        <v>0.11732767488775621</v>
      </c>
      <c r="AE71" s="394">
        <f t="shared" si="100"/>
        <v>-0.15638856042057303</v>
      </c>
      <c r="AF71" s="395">
        <f t="shared" si="101"/>
        <v>-0.5071544556136065</v>
      </c>
      <c r="AG71" s="386">
        <f t="shared" si="102"/>
        <v>-0.37535789466097813</v>
      </c>
      <c r="AI71" s="27">
        <f t="shared" si="103"/>
        <v>2.8828564532556396</v>
      </c>
      <c r="AJ71" s="28">
        <f t="shared" si="104"/>
        <v>3.3194878747797709</v>
      </c>
      <c r="AK71" s="402">
        <f t="shared" si="105"/>
        <v>3.1407517662680657</v>
      </c>
      <c r="AL71" s="28">
        <f t="shared" si="106"/>
        <v>2.7100380197742795</v>
      </c>
      <c r="AM71" s="28">
        <f t="shared" si="107"/>
        <v>2.8096690387439285</v>
      </c>
      <c r="AN71" s="402">
        <f t="shared" si="108"/>
        <v>2.7582120041199252</v>
      </c>
      <c r="AO71" s="384">
        <f t="shared" si="109"/>
        <v>-5.9946943694055392E-2</v>
      </c>
      <c r="AP71" s="385">
        <f t="shared" si="110"/>
        <v>-0.15358358134375352</v>
      </c>
      <c r="AQ71" s="386">
        <f t="shared" si="111"/>
        <v>-0.1217987891487157</v>
      </c>
    </row>
    <row r="72" spans="1:43" ht="19.5" customHeight="1">
      <c r="A72" s="8" t="s">
        <v>171</v>
      </c>
      <c r="B72" s="19">
        <v>5317.38</v>
      </c>
      <c r="C72" s="371">
        <v>16226.430000000002</v>
      </c>
      <c r="D72" s="375">
        <v>21543.81</v>
      </c>
      <c r="E72" s="19">
        <v>5568.56</v>
      </c>
      <c r="F72" s="369">
        <v>14349.15</v>
      </c>
      <c r="G72" s="377">
        <v>19917.71</v>
      </c>
      <c r="H72" s="345">
        <f t="shared" si="85"/>
        <v>7.9655562622894069E-2</v>
      </c>
      <c r="I72" s="323">
        <f t="shared" si="86"/>
        <v>8.030140387145844E-2</v>
      </c>
      <c r="J72" s="399">
        <f t="shared" si="87"/>
        <v>8.0141027728467235E-2</v>
      </c>
      <c r="K72" s="323">
        <f t="shared" si="88"/>
        <v>8.9255463422163617E-2</v>
      </c>
      <c r="L72" s="323">
        <f t="shared" si="89"/>
        <v>8.2111544182175519E-2</v>
      </c>
      <c r="M72" s="399">
        <f t="shared" si="90"/>
        <v>8.3991025927072166E-2</v>
      </c>
      <c r="N72" s="394">
        <f t="shared" si="112"/>
        <v>4.7237549319401717E-2</v>
      </c>
      <c r="O72" s="395">
        <f t="shared" si="113"/>
        <v>-0.11569273093342172</v>
      </c>
      <c r="P72" s="386">
        <f t="shared" si="114"/>
        <v>-7.5478757007233263E-2</v>
      </c>
      <c r="R72" s="401">
        <v>1696.1859999999999</v>
      </c>
      <c r="S72" s="369">
        <v>4538.3679999999986</v>
      </c>
      <c r="T72" s="374">
        <v>6234.5539999999983</v>
      </c>
      <c r="U72" s="19">
        <v>1821.6030000000001</v>
      </c>
      <c r="V72" s="119">
        <v>4166.0330000000004</v>
      </c>
      <c r="W72" s="375">
        <v>5987.6360000000004</v>
      </c>
      <c r="X72" s="345">
        <f t="shared" si="94"/>
        <v>9.4911250086381599E-2</v>
      </c>
      <c r="Y72" s="323">
        <f t="shared" si="95"/>
        <v>0.10206668043637993</v>
      </c>
      <c r="Z72" s="399">
        <f t="shared" si="96"/>
        <v>0.10001527046456817</v>
      </c>
      <c r="AA72" s="323">
        <f t="shared" si="97"/>
        <v>0.10665956618974609</v>
      </c>
      <c r="AB72" s="323">
        <f t="shared" si="98"/>
        <v>0.11084125290383955</v>
      </c>
      <c r="AC72" s="399">
        <f t="shared" si="99"/>
        <v>0.10953477507885552</v>
      </c>
      <c r="AE72" s="394">
        <f t="shared" ref="AE72:AE73" si="115">(U72-R72)/R72</f>
        <v>7.3940593779220062E-2</v>
      </c>
      <c r="AF72" s="395">
        <f t="shared" ref="AF72:AF73" si="116">(V72-S72)/S72</f>
        <v>-8.2041606145644944E-2</v>
      </c>
      <c r="AG72" s="386">
        <f t="shared" ref="AG72:AG73" si="117">(W72-T72)/T72</f>
        <v>-3.9604757613776048E-2</v>
      </c>
      <c r="AI72" s="27">
        <f t="shared" ref="AI72:AI73" si="118">(R72/B72)*10</f>
        <v>3.1898905099880013</v>
      </c>
      <c r="AJ72" s="28">
        <f t="shared" ref="AJ72:AJ73" si="119">(S72/C72)*10</f>
        <v>2.7968986400582247</v>
      </c>
      <c r="AK72" s="402">
        <f t="shared" ref="AK72:AK73" si="120">(T72/D72)*10</f>
        <v>2.8938957408183597</v>
      </c>
      <c r="AL72" s="28">
        <f t="shared" ref="AL72:AL73" si="121">(U72/E72)*10</f>
        <v>3.2712281092418865</v>
      </c>
      <c r="AM72" s="28">
        <f t="shared" ref="AM72:AM73" si="122">(V72/F72)*10</f>
        <v>2.9033308593191935</v>
      </c>
      <c r="AN72" s="402">
        <f t="shared" ref="AN72:AN73" si="123">(W72/G72)*10</f>
        <v>3.0061869562314145</v>
      </c>
      <c r="AO72" s="384">
        <f t="shared" ref="AO72:AO73" si="124">(AL72-AI72)/AI72</f>
        <v>2.5498555200940461E-2</v>
      </c>
      <c r="AP72" s="385">
        <f t="shared" ref="AP72:AP73" si="125">(AM72-AJ72)/AJ72</f>
        <v>3.8053656194974993E-2</v>
      </c>
      <c r="AQ72" s="386">
        <f t="shared" ref="AQ72:AQ73" si="126">(AN72-AK72)/AK72</f>
        <v>3.8802785404183304E-2</v>
      </c>
    </row>
    <row r="73" spans="1:43" ht="19.5" customHeight="1">
      <c r="A73" s="8" t="s">
        <v>174</v>
      </c>
      <c r="B73" s="19">
        <v>5519.49</v>
      </c>
      <c r="C73" s="371">
        <v>10620.380000000001</v>
      </c>
      <c r="D73" s="375">
        <v>16139.87</v>
      </c>
      <c r="E73" s="19">
        <v>5457.72</v>
      </c>
      <c r="F73" s="369">
        <v>10906.829999999998</v>
      </c>
      <c r="G73" s="377">
        <v>16364.55</v>
      </c>
      <c r="H73" s="345">
        <f t="shared" si="85"/>
        <v>8.2683216422643785E-2</v>
      </c>
      <c r="I73" s="323">
        <f t="shared" si="86"/>
        <v>5.2558167363268432E-2</v>
      </c>
      <c r="J73" s="399">
        <f t="shared" si="87"/>
        <v>6.0038858920676355E-2</v>
      </c>
      <c r="K73" s="323">
        <f t="shared" si="88"/>
        <v>8.7478868473790494E-2</v>
      </c>
      <c r="L73" s="323">
        <f t="shared" si="89"/>
        <v>6.2413219837584612E-2</v>
      </c>
      <c r="M73" s="399">
        <f t="shared" si="90"/>
        <v>6.9007699345701334E-2</v>
      </c>
      <c r="N73" s="394">
        <f t="shared" si="112"/>
        <v>-1.1191251365615216E-2</v>
      </c>
      <c r="O73" s="395">
        <f t="shared" si="113"/>
        <v>2.6971727941937772E-2</v>
      </c>
      <c r="P73" s="386">
        <f t="shared" si="114"/>
        <v>1.3920806053580263E-2</v>
      </c>
      <c r="R73" s="401">
        <v>1983.4199999999998</v>
      </c>
      <c r="S73" s="369">
        <v>3843.4760000000006</v>
      </c>
      <c r="T73" s="374">
        <v>5826.8960000000006</v>
      </c>
      <c r="U73" s="19">
        <v>1844.1769999999997</v>
      </c>
      <c r="V73" s="119">
        <v>3931.8280000000004</v>
      </c>
      <c r="W73" s="375">
        <v>5776.0050000000001</v>
      </c>
      <c r="X73" s="345">
        <f t="shared" si="94"/>
        <v>0.11098362540802188</v>
      </c>
      <c r="Y73" s="323">
        <f t="shared" si="95"/>
        <v>8.6438745526342495E-2</v>
      </c>
      <c r="Z73" s="399">
        <f t="shared" si="96"/>
        <v>9.3475584525999869E-2</v>
      </c>
      <c r="AA73" s="323">
        <f t="shared" si="97"/>
        <v>0.10798133226455343</v>
      </c>
      <c r="AB73" s="323">
        <f t="shared" si="98"/>
        <v>0.1046100071032557</v>
      </c>
      <c r="AC73" s="399">
        <f t="shared" si="99"/>
        <v>0.10566330493860095</v>
      </c>
      <c r="AE73" s="394">
        <f t="shared" si="115"/>
        <v>-7.0203486906454601E-2</v>
      </c>
      <c r="AF73" s="395">
        <f t="shared" si="116"/>
        <v>2.2987524834290587E-2</v>
      </c>
      <c r="AG73" s="386">
        <f t="shared" si="117"/>
        <v>-8.7338095617290109E-3</v>
      </c>
      <c r="AI73" s="27">
        <f t="shared" si="118"/>
        <v>3.5934841806036428</v>
      </c>
      <c r="AJ73" s="28">
        <f t="shared" si="119"/>
        <v>3.6189627866422862</v>
      </c>
      <c r="AK73" s="402">
        <f t="shared" si="120"/>
        <v>3.6102496488509512</v>
      </c>
      <c r="AL73" s="28">
        <f t="shared" si="121"/>
        <v>3.3790245743643861</v>
      </c>
      <c r="AM73" s="28">
        <f t="shared" si="122"/>
        <v>3.6049227869142557</v>
      </c>
      <c r="AN73" s="402">
        <f t="shared" si="123"/>
        <v>3.5295837649064596</v>
      </c>
      <c r="AO73" s="384">
        <f t="shared" si="124"/>
        <v>-5.9680130887130069E-2</v>
      </c>
      <c r="AP73" s="385">
        <f t="shared" si="125"/>
        <v>-3.8795645481220771E-3</v>
      </c>
      <c r="AQ73" s="386">
        <f t="shared" si="126"/>
        <v>-2.2343575040625084E-2</v>
      </c>
    </row>
    <row r="74" spans="1:43" ht="19.5" customHeight="1">
      <c r="A74" s="8" t="s">
        <v>177</v>
      </c>
      <c r="B74" s="19">
        <v>11744.879999999997</v>
      </c>
      <c r="C74" s="371">
        <v>2975.4</v>
      </c>
      <c r="D74" s="375">
        <v>14720.279999999997</v>
      </c>
      <c r="E74" s="19">
        <v>14683.689999999999</v>
      </c>
      <c r="F74" s="369">
        <v>6152.7000000000007</v>
      </c>
      <c r="G74" s="377">
        <v>20836.39</v>
      </c>
      <c r="H74" s="345">
        <f t="shared" si="85"/>
        <v>0.17594097550642909</v>
      </c>
      <c r="I74" s="323">
        <f t="shared" si="86"/>
        <v>1.4724668154309815E-2</v>
      </c>
      <c r="J74" s="399">
        <f t="shared" si="87"/>
        <v>5.4758112313968668E-2</v>
      </c>
      <c r="K74" s="323">
        <f t="shared" si="88"/>
        <v>0.23535699636843088</v>
      </c>
      <c r="L74" s="323">
        <f t="shared" si="89"/>
        <v>3.5208196854146161E-2</v>
      </c>
      <c r="M74" s="399">
        <f t="shared" si="90"/>
        <v>8.7865009216249623E-2</v>
      </c>
      <c r="N74" s="394">
        <f t="shared" si="112"/>
        <v>0.25022052162303932</v>
      </c>
      <c r="O74" s="395">
        <f t="shared" si="113"/>
        <v>1.0678564226658602</v>
      </c>
      <c r="P74" s="386">
        <f t="shared" si="114"/>
        <v>0.41548869994320786</v>
      </c>
      <c r="R74" s="401">
        <v>2144.8209999999999</v>
      </c>
      <c r="S74" s="369">
        <v>713.23599999999999</v>
      </c>
      <c r="T74" s="374">
        <v>2858.0569999999998</v>
      </c>
      <c r="U74" s="19">
        <v>3007.5800000000004</v>
      </c>
      <c r="V74" s="119">
        <v>1527.7239999999999</v>
      </c>
      <c r="W74" s="375">
        <v>4535.3040000000001</v>
      </c>
      <c r="X74" s="345">
        <f t="shared" si="94"/>
        <v>0.12001492897684751</v>
      </c>
      <c r="Y74" s="323">
        <f t="shared" si="95"/>
        <v>1.6040486555458238E-2</v>
      </c>
      <c r="Z74" s="399">
        <f t="shared" si="96"/>
        <v>4.5849204908346673E-2</v>
      </c>
      <c r="AA74" s="323">
        <f t="shared" si="97"/>
        <v>0.17610158639448695</v>
      </c>
      <c r="AB74" s="323">
        <f t="shared" si="98"/>
        <v>4.0646543666664509E-2</v>
      </c>
      <c r="AC74" s="399">
        <f t="shared" si="99"/>
        <v>8.2966550330419844E-2</v>
      </c>
      <c r="AE74" s="394">
        <f t="shared" si="100"/>
        <v>0.40225221591918414</v>
      </c>
      <c r="AF74" s="395">
        <f t="shared" si="101"/>
        <v>1.1419614265124025</v>
      </c>
      <c r="AG74" s="386">
        <f t="shared" si="102"/>
        <v>0.58684868776235055</v>
      </c>
      <c r="AI74" s="27">
        <f t="shared" si="103"/>
        <v>1.8261753206503604</v>
      </c>
      <c r="AJ74" s="28">
        <f t="shared" si="104"/>
        <v>2.3971096323183434</v>
      </c>
      <c r="AK74" s="402">
        <f t="shared" si="105"/>
        <v>1.9415778775947199</v>
      </c>
      <c r="AL74" s="28">
        <f t="shared" si="106"/>
        <v>2.0482453661171003</v>
      </c>
      <c r="AM74" s="28">
        <f t="shared" si="107"/>
        <v>2.4830139613503013</v>
      </c>
      <c r="AN74" s="402">
        <f t="shared" si="108"/>
        <v>2.1766265653503321</v>
      </c>
      <c r="AO74" s="384">
        <f t="shared" si="109"/>
        <v>0.12160390240497476</v>
      </c>
      <c r="AP74" s="385">
        <f t="shared" si="110"/>
        <v>3.5836629194500494E-2</v>
      </c>
      <c r="AQ74" s="386">
        <f t="shared" si="111"/>
        <v>0.12106065405256726</v>
      </c>
    </row>
    <row r="75" spans="1:43" ht="19.5" customHeight="1">
      <c r="A75" s="8" t="s">
        <v>179</v>
      </c>
      <c r="B75" s="19">
        <v>2655.31</v>
      </c>
      <c r="C75" s="371">
        <v>10512.120000000003</v>
      </c>
      <c r="D75" s="375">
        <v>13167.430000000002</v>
      </c>
      <c r="E75" s="19">
        <v>2255.5300000000002</v>
      </c>
      <c r="F75" s="369">
        <v>9295.2099999999991</v>
      </c>
      <c r="G75" s="377">
        <v>11550.74</v>
      </c>
      <c r="H75" s="345">
        <f t="shared" si="85"/>
        <v>3.9777148142167165E-2</v>
      </c>
      <c r="I75" s="323">
        <f t="shared" si="86"/>
        <v>5.2022409961108872E-2</v>
      </c>
      <c r="J75" s="399">
        <f t="shared" si="87"/>
        <v>4.8981650541044107E-2</v>
      </c>
      <c r="K75" s="323">
        <f t="shared" si="88"/>
        <v>3.6152681377697775E-2</v>
      </c>
      <c r="L75" s="323">
        <f t="shared" si="89"/>
        <v>5.3190889118700381E-2</v>
      </c>
      <c r="M75" s="399">
        <f t="shared" si="90"/>
        <v>4.8708335587618737E-2</v>
      </c>
      <c r="N75" s="394">
        <f t="shared" si="112"/>
        <v>-0.15055869182882592</v>
      </c>
      <c r="O75" s="395">
        <f t="shared" si="113"/>
        <v>-0.11576256739839377</v>
      </c>
      <c r="P75" s="386">
        <f t="shared" si="114"/>
        <v>-0.12277946417789971</v>
      </c>
      <c r="R75" s="401">
        <v>799.60299999999995</v>
      </c>
      <c r="S75" s="369">
        <v>3753.7120000000004</v>
      </c>
      <c r="T75" s="374">
        <v>4553.3150000000005</v>
      </c>
      <c r="U75" s="19">
        <v>683.40099999999995</v>
      </c>
      <c r="V75" s="119">
        <v>2979.087</v>
      </c>
      <c r="W75" s="375">
        <v>3662.4879999999998</v>
      </c>
      <c r="X75" s="345">
        <f t="shared" si="94"/>
        <v>4.4742333861275234E-2</v>
      </c>
      <c r="Y75" s="323">
        <f t="shared" si="95"/>
        <v>8.4419977215202627E-2</v>
      </c>
      <c r="Z75" s="399">
        <f t="shared" si="96"/>
        <v>7.3044684709664132E-2</v>
      </c>
      <c r="AA75" s="323">
        <f t="shared" si="97"/>
        <v>4.0014895777860854E-2</v>
      </c>
      <c r="AB75" s="323">
        <f t="shared" si="98"/>
        <v>7.9261430619858408E-2</v>
      </c>
      <c r="AC75" s="399">
        <f t="shared" si="99"/>
        <v>6.6999697260990365E-2</v>
      </c>
      <c r="AE75" s="394">
        <f t="shared" si="100"/>
        <v>-0.14532461734135566</v>
      </c>
      <c r="AF75" s="395">
        <f t="shared" si="101"/>
        <v>-0.20636239541019671</v>
      </c>
      <c r="AG75" s="386">
        <f t="shared" si="102"/>
        <v>-0.195643613499176</v>
      </c>
      <c r="AI75" s="27">
        <f t="shared" si="103"/>
        <v>3.0113357762370496</v>
      </c>
      <c r="AJ75" s="28">
        <f t="shared" si="104"/>
        <v>3.570842037571869</v>
      </c>
      <c r="AK75" s="402">
        <f t="shared" si="105"/>
        <v>3.4580134468153618</v>
      </c>
      <c r="AL75" s="28">
        <f t="shared" si="106"/>
        <v>3.0298909790603537</v>
      </c>
      <c r="AM75" s="28">
        <f t="shared" si="107"/>
        <v>3.2049700867436028</v>
      </c>
      <c r="AN75" s="402">
        <f t="shared" si="108"/>
        <v>3.1707821317075791</v>
      </c>
      <c r="AO75" s="384">
        <f t="shared" si="109"/>
        <v>6.1617847367690494E-3</v>
      </c>
      <c r="AP75" s="385">
        <f t="shared" si="110"/>
        <v>-0.10246097334427452</v>
      </c>
      <c r="AQ75" s="386">
        <f t="shared" si="111"/>
        <v>-8.3062521162925743E-2</v>
      </c>
    </row>
    <row r="76" spans="1:43" ht="19.5" customHeight="1">
      <c r="A76" s="8" t="s">
        <v>184</v>
      </c>
      <c r="B76" s="19">
        <v>1261.6099999999999</v>
      </c>
      <c r="C76" s="371">
        <v>3879.65</v>
      </c>
      <c r="D76" s="375">
        <v>5141.26</v>
      </c>
      <c r="E76" s="19">
        <v>1501.2999999999997</v>
      </c>
      <c r="F76" s="369">
        <v>3863.3500000000004</v>
      </c>
      <c r="G76" s="377">
        <v>5364.65</v>
      </c>
      <c r="H76" s="345">
        <f t="shared" si="85"/>
        <v>1.8899204939400491E-2</v>
      </c>
      <c r="I76" s="323">
        <f t="shared" si="86"/>
        <v>1.9199623178351843E-2</v>
      </c>
      <c r="J76" s="399">
        <f t="shared" si="87"/>
        <v>1.9125022928593385E-2</v>
      </c>
      <c r="K76" s="323">
        <f t="shared" si="88"/>
        <v>2.4063532984415038E-2</v>
      </c>
      <c r="L76" s="323">
        <f t="shared" si="89"/>
        <v>2.210762548417208E-2</v>
      </c>
      <c r="M76" s="399">
        <f t="shared" si="90"/>
        <v>2.2622201911749278E-2</v>
      </c>
      <c r="N76" s="394">
        <f t="shared" si="112"/>
        <v>0.18998739705614243</v>
      </c>
      <c r="O76" s="395">
        <f t="shared" si="113"/>
        <v>-4.2014099209979582E-3</v>
      </c>
      <c r="P76" s="386">
        <f t="shared" si="114"/>
        <v>4.3450438219424695E-2</v>
      </c>
      <c r="R76" s="401">
        <v>506.69899999999996</v>
      </c>
      <c r="S76" s="369">
        <v>1101.4270000000001</v>
      </c>
      <c r="T76" s="374">
        <v>1608.1260000000002</v>
      </c>
      <c r="U76" s="19">
        <v>680.71100000000001</v>
      </c>
      <c r="V76" s="119">
        <v>1086.6489999999999</v>
      </c>
      <c r="W76" s="375">
        <v>1767.36</v>
      </c>
      <c r="X76" s="345">
        <f t="shared" si="94"/>
        <v>2.8352689803782999E-2</v>
      </c>
      <c r="Y76" s="323">
        <f t="shared" si="95"/>
        <v>2.4770798144399194E-2</v>
      </c>
      <c r="Z76" s="399">
        <f t="shared" si="96"/>
        <v>2.5797700498079609E-2</v>
      </c>
      <c r="AA76" s="323">
        <f t="shared" si="97"/>
        <v>3.9857389321706349E-2</v>
      </c>
      <c r="AB76" s="323">
        <f t="shared" si="98"/>
        <v>2.8911325624810056E-2</v>
      </c>
      <c r="AC76" s="399">
        <f t="shared" si="99"/>
        <v>3.2331187146875003E-2</v>
      </c>
      <c r="AE76" s="394">
        <f t="shared" si="100"/>
        <v>0.34342282104365723</v>
      </c>
      <c r="AF76" s="395">
        <f t="shared" si="101"/>
        <v>-1.3417139765050471E-2</v>
      </c>
      <c r="AG76" s="386">
        <f t="shared" si="102"/>
        <v>9.9018360501602287E-2</v>
      </c>
      <c r="AI76" s="27">
        <f t="shared" si="103"/>
        <v>4.0162887104572729</v>
      </c>
      <c r="AJ76" s="28">
        <f t="shared" si="104"/>
        <v>2.8389854754939234</v>
      </c>
      <c r="AK76" s="402">
        <f t="shared" si="105"/>
        <v>3.1278830481243904</v>
      </c>
      <c r="AL76" s="28">
        <f t="shared" si="106"/>
        <v>4.5341437420901896</v>
      </c>
      <c r="AM76" s="28">
        <f t="shared" si="107"/>
        <v>2.8127117656955747</v>
      </c>
      <c r="AN76" s="402">
        <f t="shared" si="108"/>
        <v>3.2944553698750152</v>
      </c>
      <c r="AO76" s="384">
        <f t="shared" si="109"/>
        <v>0.12893869663417612</v>
      </c>
      <c r="AP76" s="385">
        <f t="shared" si="110"/>
        <v>-9.254612263832623E-3</v>
      </c>
      <c r="AQ76" s="386">
        <f t="shared" si="111"/>
        <v>5.3254012118678314E-2</v>
      </c>
    </row>
    <row r="77" spans="1:43" ht="19.5" customHeight="1">
      <c r="A77" s="8" t="s">
        <v>183</v>
      </c>
      <c r="B77" s="19">
        <v>162.17999999999998</v>
      </c>
      <c r="C77" s="371">
        <v>360.84</v>
      </c>
      <c r="D77" s="375">
        <v>523.02</v>
      </c>
      <c r="E77" s="19">
        <v>119.5</v>
      </c>
      <c r="F77" s="369">
        <v>304.90000000000003</v>
      </c>
      <c r="G77" s="377">
        <v>424.40000000000003</v>
      </c>
      <c r="H77" s="345">
        <f t="shared" si="85"/>
        <v>2.429493311777785E-3</v>
      </c>
      <c r="I77" s="323">
        <f t="shared" si="86"/>
        <v>1.7857260391211782E-3</v>
      </c>
      <c r="J77" s="399">
        <f t="shared" si="87"/>
        <v>1.945587169704102E-3</v>
      </c>
      <c r="K77" s="323">
        <f t="shared" si="88"/>
        <v>1.9154014465047609E-3</v>
      </c>
      <c r="L77" s="323">
        <f t="shared" si="89"/>
        <v>1.7447590847642766E-3</v>
      </c>
      <c r="M77" s="399">
        <f t="shared" si="90"/>
        <v>1.789653097843549E-3</v>
      </c>
      <c r="N77" s="394">
        <f t="shared" si="91"/>
        <v>-0.26316438525095565</v>
      </c>
      <c r="O77" s="395">
        <f t="shared" si="92"/>
        <v>-0.1550271588515684</v>
      </c>
      <c r="P77" s="386">
        <f t="shared" si="93"/>
        <v>-0.1885587549233298</v>
      </c>
      <c r="R77" s="401">
        <v>249.50799999999998</v>
      </c>
      <c r="S77" s="369">
        <v>804.94200000000001</v>
      </c>
      <c r="T77" s="374">
        <v>1054.45</v>
      </c>
      <c r="U77" s="19">
        <v>194.54399999999998</v>
      </c>
      <c r="V77" s="119">
        <v>668.00400000000002</v>
      </c>
      <c r="W77" s="375">
        <v>862.548</v>
      </c>
      <c r="X77" s="345">
        <f t="shared" si="94"/>
        <v>1.39613911366754E-2</v>
      </c>
      <c r="Y77" s="323">
        <f t="shared" si="95"/>
        <v>1.8102929926312843E-2</v>
      </c>
      <c r="Z77" s="399">
        <f t="shared" si="96"/>
        <v>1.691558080038507E-2</v>
      </c>
      <c r="AA77" s="323">
        <f t="shared" si="97"/>
        <v>1.1391054277368867E-2</v>
      </c>
      <c r="AB77" s="323">
        <f t="shared" si="98"/>
        <v>1.7772878972580494E-2</v>
      </c>
      <c r="AC77" s="399">
        <f t="shared" si="99"/>
        <v>1.5779015487033057E-2</v>
      </c>
      <c r="AE77" s="394">
        <f t="shared" si="100"/>
        <v>-0.22028952979463584</v>
      </c>
      <c r="AF77" s="395">
        <f t="shared" si="101"/>
        <v>-0.17012157397675856</v>
      </c>
      <c r="AG77" s="386">
        <f t="shared" si="102"/>
        <v>-0.1819925079425293</v>
      </c>
      <c r="AI77" s="27">
        <f t="shared" si="103"/>
        <v>15.38463435688741</v>
      </c>
      <c r="AJ77" s="28">
        <f t="shared" si="104"/>
        <v>22.307449285001667</v>
      </c>
      <c r="AK77" s="402">
        <f t="shared" si="105"/>
        <v>20.160796910252003</v>
      </c>
      <c r="AL77" s="28">
        <f t="shared" si="106"/>
        <v>16.279832635983261</v>
      </c>
      <c r="AM77" s="28">
        <f t="shared" si="107"/>
        <v>21.908953755329613</v>
      </c>
      <c r="AN77" s="402">
        <f t="shared" si="108"/>
        <v>20.323939679547593</v>
      </c>
      <c r="AO77" s="384">
        <f t="shared" si="109"/>
        <v>5.8187816384150048E-2</v>
      </c>
      <c r="AP77" s="385">
        <f t="shared" si="110"/>
        <v>-1.7863787319690617E-2</v>
      </c>
      <c r="AQ77" s="386">
        <f t="shared" si="111"/>
        <v>8.092079396555478E-3</v>
      </c>
    </row>
    <row r="78" spans="1:43" ht="19.5" customHeight="1">
      <c r="A78" s="8" t="s">
        <v>189</v>
      </c>
      <c r="B78" s="19">
        <v>279.61</v>
      </c>
      <c r="C78" s="371">
        <v>7293.48</v>
      </c>
      <c r="D78" s="375">
        <v>7573.0899999999992</v>
      </c>
      <c r="E78" s="19">
        <v>283.28000000000003</v>
      </c>
      <c r="F78" s="369">
        <v>7048.300000000002</v>
      </c>
      <c r="G78" s="377">
        <v>7331.5800000000017</v>
      </c>
      <c r="H78" s="345">
        <f t="shared" si="85"/>
        <v>4.1886214385632422E-3</v>
      </c>
      <c r="I78" s="323">
        <f t="shared" si="86"/>
        <v>3.6093994988941162E-2</v>
      </c>
      <c r="J78" s="399">
        <f t="shared" si="87"/>
        <v>2.8171210926952003E-2</v>
      </c>
      <c r="K78" s="323">
        <f t="shared" si="88"/>
        <v>4.5405432783754704E-3</v>
      </c>
      <c r="L78" s="323">
        <f t="shared" si="89"/>
        <v>4.0333176310738114E-2</v>
      </c>
      <c r="M78" s="399">
        <f t="shared" si="90"/>
        <v>3.0916552448369012E-2</v>
      </c>
      <c r="N78" s="394">
        <f t="shared" si="91"/>
        <v>1.3125424698687514E-2</v>
      </c>
      <c r="O78" s="395">
        <f t="shared" si="92"/>
        <v>-3.3616325814288597E-2</v>
      </c>
      <c r="P78" s="386">
        <f t="shared" si="93"/>
        <v>-3.1890549300219263E-2</v>
      </c>
      <c r="R78" s="401">
        <v>44.372999999999998</v>
      </c>
      <c r="S78" s="369">
        <v>787.86300000000017</v>
      </c>
      <c r="T78" s="374">
        <v>832.23600000000022</v>
      </c>
      <c r="U78" s="19">
        <v>38.422999999999995</v>
      </c>
      <c r="V78" s="119">
        <v>820.41899999999998</v>
      </c>
      <c r="W78" s="375">
        <v>858.84199999999998</v>
      </c>
      <c r="X78" s="345">
        <f t="shared" si="94"/>
        <v>2.4829216253895569E-3</v>
      </c>
      <c r="Y78" s="323">
        <f t="shared" si="95"/>
        <v>1.7718827791983294E-2</v>
      </c>
      <c r="Z78" s="399">
        <f t="shared" si="96"/>
        <v>1.3350804023888541E-2</v>
      </c>
      <c r="AA78" s="323">
        <f t="shared" si="97"/>
        <v>2.2497660092284729E-3</v>
      </c>
      <c r="AB78" s="323">
        <f t="shared" si="98"/>
        <v>2.1828024373814401E-2</v>
      </c>
      <c r="AC78" s="399">
        <f t="shared" si="99"/>
        <v>1.5711219803320447E-2</v>
      </c>
      <c r="AE78" s="394">
        <f t="shared" si="100"/>
        <v>-0.13409055056002531</v>
      </c>
      <c r="AF78" s="395">
        <f t="shared" si="101"/>
        <v>4.1321904950479722E-2</v>
      </c>
      <c r="AG78" s="386">
        <f t="shared" si="102"/>
        <v>3.1969297170513847E-2</v>
      </c>
      <c r="AI78" s="27">
        <f t="shared" si="103"/>
        <v>1.5869604091413039</v>
      </c>
      <c r="AJ78" s="28">
        <f t="shared" si="104"/>
        <v>1.0802291910034718</v>
      </c>
      <c r="AK78" s="402">
        <f t="shared" si="105"/>
        <v>1.0989384782169502</v>
      </c>
      <c r="AL78" s="28">
        <f t="shared" si="106"/>
        <v>1.3563611974018634</v>
      </c>
      <c r="AM78" s="28">
        <f t="shared" si="107"/>
        <v>1.1639955734006777</v>
      </c>
      <c r="AN78" s="402">
        <f t="shared" si="108"/>
        <v>1.1714282596657197</v>
      </c>
      <c r="AO78" s="384">
        <f t="shared" si="109"/>
        <v>-0.14530873638127903</v>
      </c>
      <c r="AP78" s="385">
        <f t="shared" si="110"/>
        <v>7.7545009054413416E-2</v>
      </c>
      <c r="AQ78" s="386">
        <f t="shared" si="111"/>
        <v>6.5963457359674599E-2</v>
      </c>
    </row>
    <row r="79" spans="1:43" ht="19.5" customHeight="1">
      <c r="A79" s="8" t="s">
        <v>190</v>
      </c>
      <c r="B79" s="19">
        <v>1650.84</v>
      </c>
      <c r="C79" s="371">
        <v>11966.82</v>
      </c>
      <c r="D79" s="375">
        <v>13617.66</v>
      </c>
      <c r="E79" s="19">
        <v>208.91000000000003</v>
      </c>
      <c r="F79" s="369">
        <v>9979.02</v>
      </c>
      <c r="G79" s="377">
        <v>10187.93</v>
      </c>
      <c r="H79" s="345">
        <f t="shared" si="85"/>
        <v>2.4729958927211981E-2</v>
      </c>
      <c r="I79" s="323">
        <f t="shared" si="86"/>
        <v>5.9221433542501097E-2</v>
      </c>
      <c r="J79" s="399">
        <f t="shared" si="87"/>
        <v>5.0656465483906468E-2</v>
      </c>
      <c r="K79" s="323">
        <f t="shared" si="88"/>
        <v>3.3485064116260221E-3</v>
      </c>
      <c r="L79" s="323">
        <f t="shared" si="89"/>
        <v>5.7103921948325385E-2</v>
      </c>
      <c r="M79" s="399">
        <f t="shared" si="90"/>
        <v>4.2961499729296013E-2</v>
      </c>
      <c r="N79" s="394">
        <f t="shared" si="91"/>
        <v>-0.87345230306995225</v>
      </c>
      <c r="O79" s="395">
        <f t="shared" si="92"/>
        <v>-0.16610929219291334</v>
      </c>
      <c r="P79" s="386">
        <f t="shared" si="93"/>
        <v>-0.25185898311457328</v>
      </c>
      <c r="R79" s="401">
        <v>136.17699999999999</v>
      </c>
      <c r="S79" s="369">
        <v>1026.741</v>
      </c>
      <c r="T79" s="374">
        <v>1162.9179999999999</v>
      </c>
      <c r="U79" s="19">
        <v>27.254999999999999</v>
      </c>
      <c r="V79" s="119">
        <v>767.01400000000012</v>
      </c>
      <c r="W79" s="375">
        <v>794.26900000000012</v>
      </c>
      <c r="X79" s="345">
        <f t="shared" si="94"/>
        <v>7.6198773619244511E-3</v>
      </c>
      <c r="Y79" s="323">
        <f t="shared" si="95"/>
        <v>2.309113001368095E-2</v>
      </c>
      <c r="Z79" s="399">
        <f t="shared" si="96"/>
        <v>1.8655634115626346E-2</v>
      </c>
      <c r="AA79" s="323">
        <f t="shared" si="97"/>
        <v>1.5958507295505825E-3</v>
      </c>
      <c r="AB79" s="323">
        <f t="shared" si="98"/>
        <v>2.0407133778053508E-2</v>
      </c>
      <c r="AC79" s="399">
        <f t="shared" si="99"/>
        <v>1.4529954103273396E-2</v>
      </c>
      <c r="AE79" s="394">
        <f t="shared" si="100"/>
        <v>-0.79985606967402723</v>
      </c>
      <c r="AF79" s="395">
        <f t="shared" si="101"/>
        <v>-0.25296252901169802</v>
      </c>
      <c r="AG79" s="386">
        <f t="shared" si="102"/>
        <v>-0.3170034344639947</v>
      </c>
      <c r="AI79" s="27">
        <f t="shared" si="103"/>
        <v>0.8248952048654018</v>
      </c>
      <c r="AJ79" s="28">
        <f t="shared" si="104"/>
        <v>0.85798984191288907</v>
      </c>
      <c r="AK79" s="402">
        <f t="shared" si="105"/>
        <v>0.85397784935150378</v>
      </c>
      <c r="AL79" s="28">
        <f t="shared" si="106"/>
        <v>1.3046287875161551</v>
      </c>
      <c r="AM79" s="28">
        <f t="shared" si="107"/>
        <v>0.76862657856182282</v>
      </c>
      <c r="AN79" s="402">
        <f t="shared" si="108"/>
        <v>0.77961764558649316</v>
      </c>
      <c r="AO79" s="384">
        <f t="shared" si="109"/>
        <v>0.58156912517030745</v>
      </c>
      <c r="AP79" s="385">
        <f t="shared" si="110"/>
        <v>-0.1041542206978008</v>
      </c>
      <c r="AQ79" s="386">
        <f t="shared" si="111"/>
        <v>-8.7075096645045882E-2</v>
      </c>
    </row>
    <row r="80" spans="1:43" ht="19.5" customHeight="1">
      <c r="A80" s="8" t="s">
        <v>188</v>
      </c>
      <c r="B80" s="19">
        <v>1510.9900000000002</v>
      </c>
      <c r="C80" s="371">
        <v>1209.71</v>
      </c>
      <c r="D80" s="375">
        <v>2720.7000000000003</v>
      </c>
      <c r="E80" s="19">
        <v>1683.9899999999998</v>
      </c>
      <c r="F80" s="369">
        <v>920.45</v>
      </c>
      <c r="G80" s="377">
        <v>2604.4399999999996</v>
      </c>
      <c r="H80" s="345">
        <f t="shared" si="85"/>
        <v>2.2634974097688474E-2</v>
      </c>
      <c r="I80" s="323">
        <f t="shared" si="86"/>
        <v>5.9866163584560489E-3</v>
      </c>
      <c r="J80" s="399">
        <f t="shared" si="87"/>
        <v>1.0120758312519504E-2</v>
      </c>
      <c r="K80" s="323">
        <f t="shared" si="88"/>
        <v>2.6991773070289139E-2</v>
      </c>
      <c r="L80" s="323">
        <f t="shared" si="89"/>
        <v>5.2671810415587999E-3</v>
      </c>
      <c r="M80" s="399">
        <f t="shared" si="90"/>
        <v>1.0982667563967133E-2</v>
      </c>
      <c r="N80" s="394">
        <f t="shared" si="91"/>
        <v>0.11449447051270989</v>
      </c>
      <c r="O80" s="395">
        <f t="shared" si="92"/>
        <v>-0.23911515983169518</v>
      </c>
      <c r="P80" s="386">
        <f t="shared" si="93"/>
        <v>-4.2731649943029609E-2</v>
      </c>
      <c r="R80" s="401">
        <v>458.44099999999992</v>
      </c>
      <c r="S80" s="369">
        <v>371.55500000000001</v>
      </c>
      <c r="T80" s="374">
        <v>829.99599999999987</v>
      </c>
      <c r="U80" s="19">
        <v>487.42499999999995</v>
      </c>
      <c r="V80" s="119">
        <v>230.48099999999999</v>
      </c>
      <c r="W80" s="375">
        <v>717.90599999999995</v>
      </c>
      <c r="X80" s="345">
        <f t="shared" si="94"/>
        <v>2.5652380340865248E-2</v>
      </c>
      <c r="Y80" s="323">
        <f t="shared" si="95"/>
        <v>8.3561724059263501E-3</v>
      </c>
      <c r="Z80" s="399">
        <f t="shared" si="96"/>
        <v>1.3314869744413109E-2</v>
      </c>
      <c r="AA80" s="323">
        <f t="shared" si="97"/>
        <v>2.8539994197438731E-2</v>
      </c>
      <c r="AB80" s="323">
        <f t="shared" si="98"/>
        <v>6.1321652542190228E-3</v>
      </c>
      <c r="AC80" s="399">
        <f t="shared" si="99"/>
        <v>1.3133008125036465E-2</v>
      </c>
      <c r="AE80" s="394">
        <f t="shared" si="100"/>
        <v>6.3222966532225616E-2</v>
      </c>
      <c r="AF80" s="395">
        <f t="shared" si="101"/>
        <v>-0.37968537632382826</v>
      </c>
      <c r="AG80" s="386">
        <f t="shared" si="102"/>
        <v>-0.13504884360888478</v>
      </c>
      <c r="AI80" s="27">
        <f t="shared" si="103"/>
        <v>3.034043904989443</v>
      </c>
      <c r="AJ80" s="28">
        <f t="shared" si="104"/>
        <v>3.0714386092534571</v>
      </c>
      <c r="AK80" s="402">
        <f t="shared" si="105"/>
        <v>3.0506707832543087</v>
      </c>
      <c r="AL80" s="28">
        <f t="shared" si="106"/>
        <v>2.894464931501969</v>
      </c>
      <c r="AM80" s="28">
        <f t="shared" si="107"/>
        <v>2.5040034765603778</v>
      </c>
      <c r="AN80" s="402">
        <f t="shared" si="108"/>
        <v>2.7564697209380906</v>
      </c>
      <c r="AO80" s="384">
        <f t="shared" si="109"/>
        <v>-4.6004269502474326E-2</v>
      </c>
      <c r="AP80" s="385">
        <f t="shared" si="110"/>
        <v>-0.18474571849931909</v>
      </c>
      <c r="AQ80" s="386">
        <f t="shared" si="111"/>
        <v>-9.643815515300494E-2</v>
      </c>
    </row>
    <row r="81" spans="1:43" ht="19.5" customHeight="1">
      <c r="A81" s="8" t="s">
        <v>204</v>
      </c>
      <c r="B81" s="19">
        <v>1037.6299999999999</v>
      </c>
      <c r="C81" s="371">
        <v>5603.92</v>
      </c>
      <c r="D81" s="375">
        <v>6641.55</v>
      </c>
      <c r="E81" s="19">
        <v>1392.0800000000002</v>
      </c>
      <c r="F81" s="369">
        <v>5524.8</v>
      </c>
      <c r="G81" s="377">
        <v>6916.88</v>
      </c>
      <c r="H81" s="345">
        <f t="shared" si="85"/>
        <v>1.5543933562091401E-2</v>
      </c>
      <c r="I81" s="323">
        <f t="shared" si="86"/>
        <v>2.773269555800896E-2</v>
      </c>
      <c r="J81" s="399">
        <f t="shared" si="87"/>
        <v>2.470596624784574E-2</v>
      </c>
      <c r="K81" s="323">
        <f t="shared" si="88"/>
        <v>2.2312904147701658E-2</v>
      </c>
      <c r="L81" s="323">
        <f t="shared" si="89"/>
        <v>3.1615103284702115E-2</v>
      </c>
      <c r="M81" s="399">
        <f t="shared" si="90"/>
        <v>2.9167803297389459E-2</v>
      </c>
      <c r="N81" s="394">
        <f t="shared" si="91"/>
        <v>0.34159575185759888</v>
      </c>
      <c r="O81" s="395">
        <f t="shared" si="92"/>
        <v>-1.4118688346728699E-2</v>
      </c>
      <c r="P81" s="386">
        <f t="shared" si="93"/>
        <v>4.145568429056469E-2</v>
      </c>
      <c r="R81" s="401">
        <v>118.42000000000002</v>
      </c>
      <c r="S81" s="369">
        <v>303.52800000000002</v>
      </c>
      <c r="T81" s="374">
        <v>421.94800000000004</v>
      </c>
      <c r="U81" s="19">
        <v>173.19499999999999</v>
      </c>
      <c r="V81" s="119">
        <v>416.76399999999995</v>
      </c>
      <c r="W81" s="375">
        <v>589.95899999999995</v>
      </c>
      <c r="X81" s="345">
        <f t="shared" si="94"/>
        <v>6.6262722574230134E-3</v>
      </c>
      <c r="Y81" s="323">
        <f t="shared" si="95"/>
        <v>6.8262634011815567E-3</v>
      </c>
      <c r="Z81" s="399">
        <f t="shared" si="96"/>
        <v>6.768927391114685E-3</v>
      </c>
      <c r="AA81" s="323">
        <f t="shared" si="97"/>
        <v>1.0141015120327028E-2</v>
      </c>
      <c r="AB81" s="323">
        <f t="shared" si="98"/>
        <v>1.1088400866055496E-2</v>
      </c>
      <c r="AC81" s="399">
        <f t="shared" si="99"/>
        <v>1.0792410622614086E-2</v>
      </c>
      <c r="AE81" s="394">
        <f t="shared" si="100"/>
        <v>0.4625485559871641</v>
      </c>
      <c r="AF81" s="395">
        <f t="shared" si="101"/>
        <v>0.37306607627632354</v>
      </c>
      <c r="AG81" s="386">
        <f t="shared" si="102"/>
        <v>0.39817939651331419</v>
      </c>
      <c r="AI81" s="27">
        <f t="shared" si="103"/>
        <v>1.1412545897863404</v>
      </c>
      <c r="AJ81" s="28">
        <f t="shared" si="104"/>
        <v>0.54163514111550493</v>
      </c>
      <c r="AK81" s="402">
        <f t="shared" si="105"/>
        <v>0.63531555133967232</v>
      </c>
      <c r="AL81" s="28">
        <f t="shared" si="106"/>
        <v>1.2441454514108383</v>
      </c>
      <c r="AM81" s="28">
        <f t="shared" si="107"/>
        <v>0.7543512887344338</v>
      </c>
      <c r="AN81" s="402">
        <f t="shared" si="108"/>
        <v>0.85292646395484661</v>
      </c>
      <c r="AO81" s="384">
        <f t="shared" si="109"/>
        <v>9.0155923617148886E-2</v>
      </c>
      <c r="AP81" s="385">
        <f t="shared" si="110"/>
        <v>0.39272959132754398</v>
      </c>
      <c r="AQ81" s="386">
        <f t="shared" si="111"/>
        <v>0.34252413962841644</v>
      </c>
    </row>
    <row r="82" spans="1:43" ht="19.5" customHeight="1">
      <c r="A82" s="8" t="s">
        <v>207</v>
      </c>
      <c r="B82" s="19">
        <v>150.11000000000001</v>
      </c>
      <c r="C82" s="371">
        <v>757.24</v>
      </c>
      <c r="D82" s="375">
        <v>907.35</v>
      </c>
      <c r="E82" s="19">
        <v>273.11</v>
      </c>
      <c r="F82" s="369">
        <v>1545.4500000000003</v>
      </c>
      <c r="G82" s="377">
        <v>1818.5600000000004</v>
      </c>
      <c r="H82" s="345">
        <f t="shared" si="85"/>
        <v>2.2486819646748268E-3</v>
      </c>
      <c r="I82" s="323">
        <f t="shared" si="86"/>
        <v>3.747431509433879E-3</v>
      </c>
      <c r="J82" s="399">
        <f t="shared" si="87"/>
        <v>3.3752600635367997E-3</v>
      </c>
      <c r="K82" s="323">
        <f t="shared" si="88"/>
        <v>4.3775337996227225E-3</v>
      </c>
      <c r="L82" s="323">
        <f t="shared" si="89"/>
        <v>8.8436796574252255E-3</v>
      </c>
      <c r="M82" s="399">
        <f t="shared" si="90"/>
        <v>7.66868882567004E-3</v>
      </c>
      <c r="N82" s="394">
        <f t="shared" si="91"/>
        <v>0.81939910732129762</v>
      </c>
      <c r="O82" s="395">
        <f t="shared" si="92"/>
        <v>1.040898526226824</v>
      </c>
      <c r="P82" s="386">
        <f t="shared" si="93"/>
        <v>1.0042541466909134</v>
      </c>
      <c r="R82" s="401">
        <v>56.855999999999995</v>
      </c>
      <c r="S82" s="369">
        <v>208.67399999999998</v>
      </c>
      <c r="T82" s="374">
        <v>265.52999999999997</v>
      </c>
      <c r="U82" s="19">
        <v>49.629999999999995</v>
      </c>
      <c r="V82" s="119">
        <v>425.89499999999998</v>
      </c>
      <c r="W82" s="375">
        <v>475.52499999999998</v>
      </c>
      <c r="X82" s="345">
        <f t="shared" si="94"/>
        <v>3.1814164454318761E-3</v>
      </c>
      <c r="Y82" s="323">
        <f t="shared" si="95"/>
        <v>4.6930223537141871E-3</v>
      </c>
      <c r="Z82" s="399">
        <f t="shared" si="96"/>
        <v>4.2596559058525746E-3</v>
      </c>
      <c r="AA82" s="323">
        <f t="shared" si="97"/>
        <v>2.905964839757674E-3</v>
      </c>
      <c r="AB82" s="323">
        <f t="shared" si="98"/>
        <v>1.1331339767467214E-2</v>
      </c>
      <c r="AC82" s="399">
        <f t="shared" si="99"/>
        <v>8.6990130861950808E-3</v>
      </c>
      <c r="AE82" s="394">
        <f t="shared" si="100"/>
        <v>-0.12709300689461095</v>
      </c>
      <c r="AF82" s="395">
        <f t="shared" si="101"/>
        <v>1.0409586244572875</v>
      </c>
      <c r="AG82" s="386">
        <f t="shared" si="102"/>
        <v>0.79085225774865375</v>
      </c>
      <c r="AI82" s="27">
        <f t="shared" si="103"/>
        <v>3.7876224102324958</v>
      </c>
      <c r="AJ82" s="28">
        <f t="shared" si="104"/>
        <v>2.7557181342771115</v>
      </c>
      <c r="AK82" s="402">
        <f t="shared" si="105"/>
        <v>2.9264341213423699</v>
      </c>
      <c r="AL82" s="28">
        <f t="shared" si="106"/>
        <v>1.8172165061696748</v>
      </c>
      <c r="AM82" s="28">
        <f t="shared" si="107"/>
        <v>2.7557992817625925</v>
      </c>
      <c r="AN82" s="402">
        <f t="shared" si="108"/>
        <v>2.6148436125285937</v>
      </c>
      <c r="AO82" s="384">
        <f t="shared" si="109"/>
        <v>-0.52022236924664078</v>
      </c>
      <c r="AP82" s="385">
        <f t="shared" si="110"/>
        <v>2.9446946867163437E-5</v>
      </c>
      <c r="AQ82" s="386">
        <f t="shared" si="111"/>
        <v>-0.10647446547364892</v>
      </c>
    </row>
    <row r="83" spans="1:43" ht="19.5" customHeight="1">
      <c r="A83" s="8" t="s">
        <v>205</v>
      </c>
      <c r="B83" s="19">
        <v>742.17</v>
      </c>
      <c r="C83" s="371">
        <v>1291.6200000000001</v>
      </c>
      <c r="D83" s="375">
        <v>2033.79</v>
      </c>
      <c r="E83" s="19">
        <v>524.31999999999994</v>
      </c>
      <c r="F83" s="369">
        <v>946.94</v>
      </c>
      <c r="G83" s="377">
        <v>1471.26</v>
      </c>
      <c r="H83" s="345">
        <f t="shared" si="85"/>
        <v>1.1117875516106294E-2</v>
      </c>
      <c r="I83" s="323">
        <f t="shared" si="86"/>
        <v>6.391972804150583E-3</v>
      </c>
      <c r="J83" s="399">
        <f t="shared" si="87"/>
        <v>7.5655151425806002E-3</v>
      </c>
      <c r="K83" s="323">
        <f t="shared" si="88"/>
        <v>8.4040442379194648E-3</v>
      </c>
      <c r="L83" s="323">
        <f t="shared" si="89"/>
        <v>5.4187673588936827E-3</v>
      </c>
      <c r="M83" s="399">
        <f t="shared" si="90"/>
        <v>6.2041588518692266E-3</v>
      </c>
      <c r="N83" s="394">
        <f t="shared" si="91"/>
        <v>-0.29353113168142075</v>
      </c>
      <c r="O83" s="395">
        <f t="shared" si="92"/>
        <v>-0.26685867360369153</v>
      </c>
      <c r="P83" s="386">
        <f t="shared" si="93"/>
        <v>-0.27659197852285633</v>
      </c>
      <c r="R83" s="401">
        <v>202.21299999999997</v>
      </c>
      <c r="S83" s="369">
        <v>369.00200000000001</v>
      </c>
      <c r="T83" s="374">
        <v>571.21499999999992</v>
      </c>
      <c r="U83" s="19">
        <v>167.67699999999999</v>
      </c>
      <c r="V83" s="119">
        <v>283.83599999999996</v>
      </c>
      <c r="W83" s="375">
        <v>451.51299999999992</v>
      </c>
      <c r="X83" s="345">
        <f t="shared" si="94"/>
        <v>1.1314966998735682E-2</v>
      </c>
      <c r="Y83" s="323">
        <f t="shared" si="95"/>
        <v>8.2987561199058951E-3</v>
      </c>
      <c r="Z83" s="399">
        <f t="shared" si="96"/>
        <v>9.1634818975693064E-3</v>
      </c>
      <c r="AA83" s="323">
        <f t="shared" si="97"/>
        <v>9.8179219511595299E-3</v>
      </c>
      <c r="AB83" s="323">
        <f t="shared" si="98"/>
        <v>7.5517255526334507E-3</v>
      </c>
      <c r="AC83" s="399">
        <f t="shared" si="99"/>
        <v>8.2597497409961588E-3</v>
      </c>
      <c r="AE83" s="394">
        <f t="shared" si="100"/>
        <v>-0.17079020636655398</v>
      </c>
      <c r="AF83" s="395">
        <f t="shared" si="101"/>
        <v>-0.2308009170682003</v>
      </c>
      <c r="AG83" s="386">
        <f t="shared" si="102"/>
        <v>-0.20955682186217101</v>
      </c>
      <c r="AI83" s="27">
        <f t="shared" si="103"/>
        <v>2.7246183488958051</v>
      </c>
      <c r="AJ83" s="28">
        <f t="shared" si="104"/>
        <v>2.8568928941948868</v>
      </c>
      <c r="AK83" s="402">
        <f t="shared" si="105"/>
        <v>2.8086233091912138</v>
      </c>
      <c r="AL83" s="28">
        <f t="shared" si="106"/>
        <v>3.1979897772352768</v>
      </c>
      <c r="AM83" s="28">
        <f t="shared" si="107"/>
        <v>2.9974021585316906</v>
      </c>
      <c r="AN83" s="402">
        <f t="shared" si="108"/>
        <v>3.0688865326318933</v>
      </c>
      <c r="AO83" s="384">
        <f>(AL83-AI83)/AI83</f>
        <v>0.17373861866977183</v>
      </c>
      <c r="AP83" s="385">
        <f>(AM83-AJ83)/AJ83</f>
        <v>4.9182545352790097E-2</v>
      </c>
      <c r="AQ83" s="386">
        <f>(AN83-AK83)/AK83</f>
        <v>9.2665763539371254E-2</v>
      </c>
    </row>
    <row r="84" spans="1:43" ht="19.5" customHeight="1">
      <c r="A84" s="8" t="s">
        <v>206</v>
      </c>
      <c r="B84" s="19">
        <v>333.77</v>
      </c>
      <c r="C84" s="371">
        <v>1426.38</v>
      </c>
      <c r="D84" s="375">
        <v>1760.15</v>
      </c>
      <c r="E84" s="19">
        <v>353.81</v>
      </c>
      <c r="F84" s="369">
        <v>990.49000000000012</v>
      </c>
      <c r="G84" s="377">
        <v>1344.3000000000002</v>
      </c>
      <c r="H84" s="345">
        <f t="shared" si="85"/>
        <v>4.9999505652489297E-3</v>
      </c>
      <c r="I84" s="323">
        <f t="shared" si="86"/>
        <v>7.058873483210471E-3</v>
      </c>
      <c r="J84" s="399">
        <f t="shared" si="87"/>
        <v>6.5475990531044231E-3</v>
      </c>
      <c r="K84" s="323">
        <f t="shared" si="88"/>
        <v>5.6710308434129667E-3</v>
      </c>
      <c r="L84" s="323">
        <f t="shared" si="89"/>
        <v>5.6679777824472557E-3</v>
      </c>
      <c r="M84" s="399">
        <f t="shared" si="90"/>
        <v>5.6687810071420434E-3</v>
      </c>
      <c r="N84" s="394">
        <f t="shared" si="91"/>
        <v>6.0041345836953655E-2</v>
      </c>
      <c r="O84" s="395">
        <f t="shared" si="92"/>
        <v>-0.30559177778712543</v>
      </c>
      <c r="P84" s="386">
        <f t="shared" si="93"/>
        <v>-0.23625827344260425</v>
      </c>
      <c r="R84" s="401">
        <v>151.36799999999999</v>
      </c>
      <c r="S84" s="369">
        <v>648.96900000000005</v>
      </c>
      <c r="T84" s="374">
        <v>800.33699999999999</v>
      </c>
      <c r="U84" s="19">
        <v>94.254000000000005</v>
      </c>
      <c r="V84" s="119">
        <v>345.41499999999996</v>
      </c>
      <c r="W84" s="375">
        <v>439.66899999999998</v>
      </c>
      <c r="X84" s="345">
        <f t="shared" si="94"/>
        <v>8.469900177855148E-3</v>
      </c>
      <c r="Y84" s="323">
        <f t="shared" si="95"/>
        <v>1.4595138943364018E-2</v>
      </c>
      <c r="Z84" s="399">
        <f t="shared" si="96"/>
        <v>1.2839077425233804E-2</v>
      </c>
      <c r="AA84" s="323">
        <f t="shared" si="97"/>
        <v>5.5188154343445463E-3</v>
      </c>
      <c r="AB84" s="323">
        <f t="shared" si="98"/>
        <v>9.1900931585946945E-3</v>
      </c>
      <c r="AC84" s="399">
        <f t="shared" si="99"/>
        <v>8.0430816142038897E-3</v>
      </c>
      <c r="AE84" s="394">
        <f t="shared" si="100"/>
        <v>-0.37731885206912946</v>
      </c>
      <c r="AF84" s="395">
        <f t="shared" si="101"/>
        <v>-0.46774807425316167</v>
      </c>
      <c r="AG84" s="386">
        <f t="shared" si="102"/>
        <v>-0.45064516572393881</v>
      </c>
      <c r="AI84" s="27">
        <f t="shared" si="103"/>
        <v>4.5350990202834289</v>
      </c>
      <c r="AJ84" s="28">
        <f t="shared" si="104"/>
        <v>4.5497623354225381</v>
      </c>
      <c r="AK84" s="402">
        <f t="shared" si="105"/>
        <v>4.5469817913246029</v>
      </c>
      <c r="AL84" s="28">
        <f t="shared" si="106"/>
        <v>2.6639721884627345</v>
      </c>
      <c r="AM84" s="28">
        <f t="shared" si="107"/>
        <v>3.4873143595594094</v>
      </c>
      <c r="AN84" s="402">
        <f t="shared" si="108"/>
        <v>3.2706166778248895</v>
      </c>
      <c r="AO84" s="384">
        <f t="shared" ref="AO84:AO97" si="127">(AL84-AI84)/AI84</f>
        <v>-0.41258786709000128</v>
      </c>
      <c r="AP84" s="385">
        <f t="shared" ref="AP84:AP97" si="128">(AM84-AJ84)/AJ84</f>
        <v>-0.23351724717384797</v>
      </c>
      <c r="AQ84" s="386">
        <f t="shared" ref="AQ84:AQ97" si="129">(AN84-AK84)/AK84</f>
        <v>-0.28070600940935136</v>
      </c>
    </row>
    <row r="85" spans="1:43" ht="19.5" customHeight="1">
      <c r="A85" s="8" t="s">
        <v>203</v>
      </c>
      <c r="B85" s="19">
        <v>1834.6799999999998</v>
      </c>
      <c r="C85" s="371">
        <v>1519.53</v>
      </c>
      <c r="D85" s="375">
        <v>3354.21</v>
      </c>
      <c r="E85" s="19">
        <v>1342.31</v>
      </c>
      <c r="F85" s="369">
        <v>790.02</v>
      </c>
      <c r="G85" s="377">
        <v>2132.33</v>
      </c>
      <c r="H85" s="345">
        <f t="shared" si="85"/>
        <v>2.7483923968753651E-2</v>
      </c>
      <c r="I85" s="323">
        <f t="shared" si="86"/>
        <v>7.5198544735223475E-3</v>
      </c>
      <c r="J85" s="399">
        <f t="shared" si="87"/>
        <v>1.2477358304640732E-2</v>
      </c>
      <c r="K85" s="323">
        <f t="shared" si="88"/>
        <v>2.15151674950444E-2</v>
      </c>
      <c r="L85" s="323">
        <f t="shared" si="89"/>
        <v>4.5208086984108676E-3</v>
      </c>
      <c r="M85" s="399">
        <f t="shared" si="90"/>
        <v>8.9918260841770365E-3</v>
      </c>
      <c r="N85" s="394">
        <f t="shared" si="91"/>
        <v>-0.26836832581158565</v>
      </c>
      <c r="O85" s="395">
        <f t="shared" si="92"/>
        <v>-0.48008923811968174</v>
      </c>
      <c r="P85" s="386">
        <f t="shared" si="93"/>
        <v>-0.36428249871057572</v>
      </c>
      <c r="R85" s="401">
        <v>371.58499999999998</v>
      </c>
      <c r="S85" s="369">
        <v>352.77199999999999</v>
      </c>
      <c r="T85" s="374">
        <v>724.35699999999997</v>
      </c>
      <c r="U85" s="19">
        <v>258.459</v>
      </c>
      <c r="V85" s="119">
        <v>176.41899999999998</v>
      </c>
      <c r="W85" s="375">
        <v>434.87799999999999</v>
      </c>
      <c r="X85" s="345">
        <f t="shared" si="94"/>
        <v>2.0792293335370124E-2</v>
      </c>
      <c r="Y85" s="323">
        <f t="shared" si="95"/>
        <v>7.9337477681189865E-3</v>
      </c>
      <c r="Z85" s="399">
        <f t="shared" si="96"/>
        <v>1.1620199499098607E-2</v>
      </c>
      <c r="AA85" s="323">
        <f t="shared" si="97"/>
        <v>1.5133442807151495E-2</v>
      </c>
      <c r="AB85" s="323">
        <f t="shared" si="98"/>
        <v>4.6937945513255575E-3</v>
      </c>
      <c r="AC85" s="399">
        <f t="shared" si="99"/>
        <v>7.9554374909801672E-3</v>
      </c>
      <c r="AE85" s="394">
        <f t="shared" si="100"/>
        <v>-0.30444178317208709</v>
      </c>
      <c r="AF85" s="395">
        <f t="shared" si="101"/>
        <v>-0.49990645516084048</v>
      </c>
      <c r="AG85" s="386">
        <f t="shared" si="102"/>
        <v>-0.39963581493655753</v>
      </c>
      <c r="AI85" s="27">
        <f t="shared" si="103"/>
        <v>2.0253395687531341</v>
      </c>
      <c r="AJ85" s="28">
        <f t="shared" si="104"/>
        <v>2.3215862799681481</v>
      </c>
      <c r="AK85" s="402">
        <f t="shared" si="105"/>
        <v>2.1595457648745904</v>
      </c>
      <c r="AL85" s="28">
        <f t="shared" si="106"/>
        <v>1.9254792112105252</v>
      </c>
      <c r="AM85" s="28">
        <f t="shared" si="107"/>
        <v>2.2330953646743117</v>
      </c>
      <c r="AN85" s="402">
        <f t="shared" si="108"/>
        <v>2.0394498037358195</v>
      </c>
      <c r="AO85" s="384">
        <f t="shared" si="127"/>
        <v>-4.9305488858881204E-2</v>
      </c>
      <c r="AP85" s="385">
        <f t="shared" si="128"/>
        <v>-3.8116574024141175E-2</v>
      </c>
      <c r="AQ85" s="386">
        <f t="shared" si="129"/>
        <v>-5.561167681285286E-2</v>
      </c>
    </row>
    <row r="86" spans="1:43" ht="19.5" customHeight="1">
      <c r="A86" s="8" t="s">
        <v>208</v>
      </c>
      <c r="B86" s="19">
        <v>251.66</v>
      </c>
      <c r="C86" s="371">
        <v>1580.81</v>
      </c>
      <c r="D86" s="375">
        <v>1832.47</v>
      </c>
      <c r="E86" s="19">
        <v>217.31</v>
      </c>
      <c r="F86" s="369">
        <v>971.54</v>
      </c>
      <c r="G86" s="377">
        <v>1188.8499999999999</v>
      </c>
      <c r="H86" s="345">
        <f t="shared" si="85"/>
        <v>3.7699240772104911E-3</v>
      </c>
      <c r="I86" s="323">
        <f t="shared" si="86"/>
        <v>7.8231171153507091E-3</v>
      </c>
      <c r="J86" s="399">
        <f t="shared" si="87"/>
        <v>6.8166229223885818E-3</v>
      </c>
      <c r="K86" s="323">
        <f t="shared" si="88"/>
        <v>3.4831455091209173E-3</v>
      </c>
      <c r="L86" s="323">
        <f t="shared" si="89"/>
        <v>5.5595383444141848E-3</v>
      </c>
      <c r="M86" s="399">
        <f t="shared" si="90"/>
        <v>5.0132636318833716E-3</v>
      </c>
      <c r="N86" s="394">
        <f t="shared" si="91"/>
        <v>-0.13649368195183975</v>
      </c>
      <c r="O86" s="395">
        <f t="shared" si="92"/>
        <v>-0.38541633719422319</v>
      </c>
      <c r="P86" s="386">
        <f t="shared" si="93"/>
        <v>-0.35123085234683249</v>
      </c>
      <c r="R86" s="401">
        <v>67.007000000000005</v>
      </c>
      <c r="S86" s="369">
        <v>762.59399999999994</v>
      </c>
      <c r="T86" s="374">
        <v>829.60099999999989</v>
      </c>
      <c r="U86" s="19">
        <v>57.897999999999996</v>
      </c>
      <c r="V86" s="119">
        <v>333.89399999999995</v>
      </c>
      <c r="W86" s="375">
        <v>391.79199999999992</v>
      </c>
      <c r="X86" s="345">
        <f t="shared" si="94"/>
        <v>3.7494226072719459E-3</v>
      </c>
      <c r="Y86" s="323">
        <f t="shared" si="95"/>
        <v>1.7150534751853689E-2</v>
      </c>
      <c r="Z86" s="399">
        <f t="shared" si="96"/>
        <v>1.3308533119237756E-2</v>
      </c>
      <c r="AA86" s="323">
        <f t="shared" si="97"/>
        <v>3.3900776202355392E-3</v>
      </c>
      <c r="AB86" s="323">
        <f t="shared" si="98"/>
        <v>8.8835660440218771E-3</v>
      </c>
      <c r="AC86" s="399">
        <f t="shared" si="99"/>
        <v>7.1672440672236838E-3</v>
      </c>
      <c r="AE86" s="394">
        <f t="shared" si="100"/>
        <v>-0.13594102108734921</v>
      </c>
      <c r="AF86" s="395">
        <f t="shared" si="101"/>
        <v>-0.56216020582380666</v>
      </c>
      <c r="AG86" s="386">
        <f t="shared" si="102"/>
        <v>-0.52773441690644063</v>
      </c>
      <c r="AI86" s="27">
        <f t="shared" si="103"/>
        <v>2.6626003337836766</v>
      </c>
      <c r="AJ86" s="28">
        <f t="shared" si="104"/>
        <v>4.8240712040030109</v>
      </c>
      <c r="AK86" s="402">
        <f t="shared" si="105"/>
        <v>4.5272282765884295</v>
      </c>
      <c r="AL86" s="28">
        <f t="shared" si="106"/>
        <v>2.6643044498642485</v>
      </c>
      <c r="AM86" s="28">
        <f t="shared" si="107"/>
        <v>3.4367499022170982</v>
      </c>
      <c r="AN86" s="402">
        <f t="shared" si="108"/>
        <v>3.2955545274845433</v>
      </c>
      <c r="AO86" s="384">
        <f t="shared" si="127"/>
        <v>6.4001947981067993E-4</v>
      </c>
      <c r="AP86" s="385">
        <f t="shared" si="128"/>
        <v>-0.28758308970122881</v>
      </c>
      <c r="AQ86" s="386">
        <f t="shared" si="129"/>
        <v>-0.27205912179715291</v>
      </c>
    </row>
    <row r="87" spans="1:43" ht="19.5" customHeight="1">
      <c r="A87" s="8" t="s">
        <v>209</v>
      </c>
      <c r="B87" s="19">
        <v>0.18</v>
      </c>
      <c r="C87" s="371">
        <v>3.52</v>
      </c>
      <c r="D87" s="375">
        <v>3.7</v>
      </c>
      <c r="E87" s="19">
        <v>63.86</v>
      </c>
      <c r="F87" s="369">
        <v>50.22</v>
      </c>
      <c r="G87" s="377">
        <v>114.08</v>
      </c>
      <c r="H87" s="345">
        <f t="shared" si="85"/>
        <v>2.6964409675669092E-6</v>
      </c>
      <c r="I87" s="323">
        <f t="shared" si="86"/>
        <v>1.7419786214683923E-5</v>
      </c>
      <c r="J87" s="399">
        <f t="shared" si="87"/>
        <v>1.3763665878752587E-5</v>
      </c>
      <c r="K87" s="323">
        <f t="shared" si="88"/>
        <v>1.0235777102409543E-3</v>
      </c>
      <c r="L87" s="323">
        <f t="shared" si="89"/>
        <v>2.873788167820989E-4</v>
      </c>
      <c r="M87" s="399">
        <f t="shared" si="90"/>
        <v>4.810641503345713E-4</v>
      </c>
      <c r="N87" s="394">
        <f t="shared" si="91"/>
        <v>353.77777777777777</v>
      </c>
      <c r="O87" s="395">
        <f t="shared" si="92"/>
        <v>13.267045454545453</v>
      </c>
      <c r="P87" s="386">
        <f t="shared" si="93"/>
        <v>29.83243243243243</v>
      </c>
      <c r="R87" s="401">
        <v>1.92</v>
      </c>
      <c r="S87" s="369">
        <v>96.914999999999992</v>
      </c>
      <c r="T87" s="374">
        <v>98.834999999999994</v>
      </c>
      <c r="U87" s="19">
        <v>57.436999999999998</v>
      </c>
      <c r="V87" s="119">
        <v>329.07100000000003</v>
      </c>
      <c r="W87" s="375">
        <v>386.50800000000004</v>
      </c>
      <c r="X87" s="345">
        <f t="shared" si="94"/>
        <v>1.0743491584404817E-4</v>
      </c>
      <c r="Y87" s="323">
        <f t="shared" si="95"/>
        <v>2.1795923853005668E-3</v>
      </c>
      <c r="Z87" s="399">
        <f t="shared" si="96"/>
        <v>1.5855198714078982E-3</v>
      </c>
      <c r="AA87" s="323">
        <f t="shared" si="97"/>
        <v>3.3630848781213284E-3</v>
      </c>
      <c r="AB87" s="323">
        <f t="shared" si="98"/>
        <v>8.7552455619817181E-3</v>
      </c>
      <c r="AC87" s="399">
        <f t="shared" si="99"/>
        <v>7.070581252129937E-3</v>
      </c>
      <c r="AE87" s="394">
        <f t="shared" si="100"/>
        <v>28.915104166666666</v>
      </c>
      <c r="AF87" s="395">
        <f t="shared" si="101"/>
        <v>2.3954599391219116</v>
      </c>
      <c r="AG87" s="386">
        <f t="shared" si="102"/>
        <v>2.9106389436940363</v>
      </c>
      <c r="AI87" s="27">
        <f t="shared" si="103"/>
        <v>106.66666666666666</v>
      </c>
      <c r="AJ87" s="28">
        <f t="shared" si="104"/>
        <v>275.3267045454545</v>
      </c>
      <c r="AK87" s="402">
        <f t="shared" si="105"/>
        <v>267.12162162162156</v>
      </c>
      <c r="AL87" s="28">
        <f t="shared" si="106"/>
        <v>8.9942060757907925</v>
      </c>
      <c r="AM87" s="28">
        <f t="shared" si="107"/>
        <v>65.525886101154924</v>
      </c>
      <c r="AN87" s="402">
        <f t="shared" si="108"/>
        <v>33.880434782608702</v>
      </c>
      <c r="AO87" s="384">
        <f t="shared" si="127"/>
        <v>-0.91567931803946123</v>
      </c>
      <c r="AP87" s="385">
        <f t="shared" si="128"/>
        <v>-0.76200679040802211</v>
      </c>
      <c r="AQ87" s="386">
        <f t="shared" si="129"/>
        <v>-0.87316476076728666</v>
      </c>
    </row>
    <row r="88" spans="1:43" ht="19.5" customHeight="1">
      <c r="A88" s="8" t="s">
        <v>210</v>
      </c>
      <c r="B88" s="19">
        <v>430.2</v>
      </c>
      <c r="C88" s="371">
        <v>986.10000000000014</v>
      </c>
      <c r="D88" s="375">
        <v>1416.3000000000002</v>
      </c>
      <c r="E88" s="19">
        <v>343.64</v>
      </c>
      <c r="F88" s="369">
        <v>1363.53</v>
      </c>
      <c r="G88" s="377">
        <v>1707.17</v>
      </c>
      <c r="H88" s="345">
        <f t="shared" si="85"/>
        <v>6.4444939124849131E-3</v>
      </c>
      <c r="I88" s="323">
        <f t="shared" si="86"/>
        <v>4.8800145415624488E-3</v>
      </c>
      <c r="J88" s="399">
        <f t="shared" si="87"/>
        <v>5.2685081038046731E-3</v>
      </c>
      <c r="K88" s="323">
        <f t="shared" si="88"/>
        <v>5.5080213646602179E-3</v>
      </c>
      <c r="L88" s="323">
        <f t="shared" si="89"/>
        <v>7.8026610523077517E-3</v>
      </c>
      <c r="M88" s="399">
        <f t="shared" si="90"/>
        <v>7.1989681410121855E-3</v>
      </c>
      <c r="N88" s="394">
        <f t="shared" si="91"/>
        <v>-0.20120874012087403</v>
      </c>
      <c r="O88" s="395">
        <f t="shared" si="92"/>
        <v>0.38275022817158483</v>
      </c>
      <c r="P88" s="386">
        <f t="shared" si="93"/>
        <v>0.20537315540492823</v>
      </c>
      <c r="R88" s="401">
        <v>114.52799999999999</v>
      </c>
      <c r="S88" s="369">
        <v>171.32300000000001</v>
      </c>
      <c r="T88" s="374">
        <v>285.851</v>
      </c>
      <c r="U88" s="19">
        <v>116.92</v>
      </c>
      <c r="V88" s="119">
        <v>266.79200000000003</v>
      </c>
      <c r="W88" s="375">
        <v>383.71200000000005</v>
      </c>
      <c r="X88" s="345">
        <f t="shared" si="94"/>
        <v>6.4084927300974729E-3</v>
      </c>
      <c r="Y88" s="323">
        <f t="shared" si="95"/>
        <v>3.8530083704983648E-3</v>
      </c>
      <c r="Z88" s="399">
        <f t="shared" si="96"/>
        <v>4.585647197468702E-3</v>
      </c>
      <c r="AA88" s="323">
        <f t="shared" si="97"/>
        <v>6.8459683470575711E-3</v>
      </c>
      <c r="AB88" s="323">
        <f t="shared" si="98"/>
        <v>7.0982537931699435E-3</v>
      </c>
      <c r="AC88" s="399">
        <f t="shared" si="99"/>
        <v>7.0194326467169698E-3</v>
      </c>
      <c r="AE88" s="394">
        <f t="shared" si="100"/>
        <v>2.0885722268790256E-2</v>
      </c>
      <c r="AF88" s="395">
        <f t="shared" si="101"/>
        <v>0.55724567045872431</v>
      </c>
      <c r="AG88" s="386">
        <f t="shared" si="102"/>
        <v>0.34234968567540447</v>
      </c>
      <c r="AI88" s="27">
        <f t="shared" si="103"/>
        <v>2.6622036262203626</v>
      </c>
      <c r="AJ88" s="28">
        <f t="shared" si="104"/>
        <v>1.7373795761078998</v>
      </c>
      <c r="AK88" s="402">
        <f t="shared" si="105"/>
        <v>2.0182941467203275</v>
      </c>
      <c r="AL88" s="28">
        <f t="shared" si="106"/>
        <v>3.4023978582237224</v>
      </c>
      <c r="AM88" s="28">
        <f t="shared" si="107"/>
        <v>1.9566272835947873</v>
      </c>
      <c r="AN88" s="402">
        <f t="shared" si="108"/>
        <v>2.2476496189600335</v>
      </c>
      <c r="AO88" s="384">
        <f t="shared" si="127"/>
        <v>0.27803817285541127</v>
      </c>
      <c r="AP88" s="385">
        <f t="shared" si="128"/>
        <v>0.1261944773047517</v>
      </c>
      <c r="AQ88" s="386">
        <f t="shared" si="129"/>
        <v>0.11363827845034496</v>
      </c>
    </row>
    <row r="89" spans="1:43" ht="19.5" customHeight="1">
      <c r="A89" s="8" t="s">
        <v>211</v>
      </c>
      <c r="B89" s="19">
        <v>90.2</v>
      </c>
      <c r="C89" s="371">
        <v>1961.86</v>
      </c>
      <c r="D89" s="375">
        <v>2052.06</v>
      </c>
      <c r="E89" s="19">
        <v>135.77000000000001</v>
      </c>
      <c r="F89" s="369">
        <v>1109.0900000000001</v>
      </c>
      <c r="G89" s="377">
        <v>1244.8600000000001</v>
      </c>
      <c r="H89" s="345">
        <f t="shared" si="85"/>
        <v>1.3512165293029735E-3</v>
      </c>
      <c r="I89" s="323">
        <f t="shared" si="86"/>
        <v>9.7088584611192616E-3</v>
      </c>
      <c r="J89" s="399">
        <f t="shared" si="87"/>
        <v>7.6334778927440623E-3</v>
      </c>
      <c r="K89" s="323">
        <f t="shared" si="88"/>
        <v>2.1761845555811833E-3</v>
      </c>
      <c r="L89" s="323">
        <f t="shared" si="89"/>
        <v>6.3466541597940679E-3</v>
      </c>
      <c r="M89" s="399">
        <f t="shared" si="90"/>
        <v>5.2494522982599445E-3</v>
      </c>
      <c r="N89" s="394">
        <f t="shared" si="91"/>
        <v>0.5052106430155211</v>
      </c>
      <c r="O89" s="395">
        <f t="shared" si="92"/>
        <v>-0.43467423771319041</v>
      </c>
      <c r="P89" s="386">
        <f t="shared" si="93"/>
        <v>-0.39336081790980765</v>
      </c>
      <c r="R89" s="401">
        <v>28.966999999999999</v>
      </c>
      <c r="S89" s="369">
        <v>474.07899999999995</v>
      </c>
      <c r="T89" s="374">
        <v>503.04599999999994</v>
      </c>
      <c r="U89" s="19">
        <v>42.000999999999998</v>
      </c>
      <c r="V89" s="119">
        <v>269.72300000000001</v>
      </c>
      <c r="W89" s="375">
        <v>311.72399999999999</v>
      </c>
      <c r="X89" s="345">
        <f t="shared" si="94"/>
        <v>1.6208683371117412E-3</v>
      </c>
      <c r="Y89" s="323">
        <f t="shared" si="95"/>
        <v>1.0661909698508047E-2</v>
      </c>
      <c r="Z89" s="399">
        <f t="shared" si="96"/>
        <v>8.0699087290156072E-3</v>
      </c>
      <c r="AA89" s="323">
        <f t="shared" si="97"/>
        <v>2.4592671616897456E-3</v>
      </c>
      <c r="AB89" s="323">
        <f t="shared" si="98"/>
        <v>7.1762358236198108E-3</v>
      </c>
      <c r="AC89" s="399">
        <f t="shared" si="99"/>
        <v>5.702520698766784E-3</v>
      </c>
      <c r="AE89" s="394">
        <f t="shared" si="100"/>
        <v>0.44996029965132733</v>
      </c>
      <c r="AF89" s="395">
        <f t="shared" si="101"/>
        <v>-0.43105895852800896</v>
      </c>
      <c r="AG89" s="386">
        <f t="shared" si="102"/>
        <v>-0.38032704762586317</v>
      </c>
      <c r="AI89" s="27">
        <f t="shared" si="103"/>
        <v>3.2114190687361415</v>
      </c>
      <c r="AJ89" s="28">
        <f t="shared" si="104"/>
        <v>2.4164772205967804</v>
      </c>
      <c r="AK89" s="402">
        <f t="shared" si="105"/>
        <v>2.45141954913599</v>
      </c>
      <c r="AL89" s="28">
        <f t="shared" si="106"/>
        <v>3.0935405465124837</v>
      </c>
      <c r="AM89" s="28">
        <f t="shared" si="107"/>
        <v>2.4319306819103947</v>
      </c>
      <c r="AN89" s="402">
        <f t="shared" si="108"/>
        <v>2.5040888131998775</v>
      </c>
      <c r="AO89" s="384">
        <f t="shared" si="127"/>
        <v>-3.6706054146352522E-2</v>
      </c>
      <c r="AP89" s="385">
        <f t="shared" si="128"/>
        <v>6.3950370323780361E-3</v>
      </c>
      <c r="AQ89" s="386">
        <f t="shared" si="129"/>
        <v>2.1485210103040477E-2</v>
      </c>
    </row>
    <row r="90" spans="1:43" ht="19.5" customHeight="1">
      <c r="A90" s="8" t="s">
        <v>192</v>
      </c>
      <c r="B90" s="19">
        <v>230.86</v>
      </c>
      <c r="C90" s="371">
        <v>170.56999999999996</v>
      </c>
      <c r="D90" s="375">
        <v>401.42999999999995</v>
      </c>
      <c r="E90" s="19">
        <v>543.5</v>
      </c>
      <c r="F90" s="369">
        <v>561.82999999999993</v>
      </c>
      <c r="G90" s="377">
        <v>1105.33</v>
      </c>
      <c r="H90" s="345">
        <f t="shared" si="85"/>
        <v>3.4583353431805377E-3</v>
      </c>
      <c r="I90" s="323">
        <f t="shared" si="86"/>
        <v>8.4411731097688532E-4</v>
      </c>
      <c r="J90" s="399">
        <f t="shared" si="87"/>
        <v>1.4932833496507161E-3</v>
      </c>
      <c r="K90" s="323">
        <f t="shared" si="88"/>
        <v>8.711470177199478E-3</v>
      </c>
      <c r="L90" s="323">
        <f t="shared" si="89"/>
        <v>3.2150147477635724E-3</v>
      </c>
      <c r="M90" s="399">
        <f t="shared" si="90"/>
        <v>4.6610679986790991E-3</v>
      </c>
      <c r="N90" s="394">
        <f t="shared" si="91"/>
        <v>1.3542406653383001</v>
      </c>
      <c r="O90" s="395">
        <f t="shared" si="92"/>
        <v>2.2938383068534915</v>
      </c>
      <c r="P90" s="386">
        <f t="shared" si="93"/>
        <v>1.7534813043369954</v>
      </c>
      <c r="R90" s="401">
        <v>59.912999999999997</v>
      </c>
      <c r="S90" s="369">
        <v>39.904000000000003</v>
      </c>
      <c r="T90" s="374">
        <v>99.817000000000007</v>
      </c>
      <c r="U90" s="19">
        <v>123.682</v>
      </c>
      <c r="V90" s="119">
        <v>141.75899999999999</v>
      </c>
      <c r="W90" s="375">
        <v>265.44099999999997</v>
      </c>
      <c r="X90" s="345">
        <f t="shared" si="94"/>
        <v>3.3524729755023217E-3</v>
      </c>
      <c r="Y90" s="323">
        <f t="shared" si="95"/>
        <v>8.9743026923627743E-4</v>
      </c>
      <c r="Z90" s="399">
        <f t="shared" si="96"/>
        <v>1.6012732028565001E-3</v>
      </c>
      <c r="AA90" s="323">
        <f t="shared" si="97"/>
        <v>7.2419009331232851E-3</v>
      </c>
      <c r="AB90" s="323">
        <f t="shared" si="98"/>
        <v>3.7716324307549621E-3</v>
      </c>
      <c r="AC90" s="399">
        <f t="shared" si="99"/>
        <v>4.8558429790499097E-3</v>
      </c>
      <c r="AE90" s="394">
        <f t="shared" si="100"/>
        <v>1.0643599886502095</v>
      </c>
      <c r="AF90" s="395">
        <f t="shared" si="101"/>
        <v>2.5525010024057733</v>
      </c>
      <c r="AG90" s="386">
        <f t="shared" si="102"/>
        <v>1.6592764759509899</v>
      </c>
      <c r="AI90" s="27">
        <f t="shared" si="103"/>
        <v>2.5952092177077013</v>
      </c>
      <c r="AJ90" s="28">
        <f t="shared" si="104"/>
        <v>2.3394500791463919</v>
      </c>
      <c r="AK90" s="402">
        <f t="shared" si="105"/>
        <v>2.4865356351045018</v>
      </c>
      <c r="AL90" s="28">
        <f t="shared" si="106"/>
        <v>2.2756577736890522</v>
      </c>
      <c r="AM90" s="28">
        <f t="shared" si="107"/>
        <v>2.5231653703077446</v>
      </c>
      <c r="AN90" s="402">
        <f t="shared" si="108"/>
        <v>2.401463816235875</v>
      </c>
      <c r="AO90" s="384">
        <f t="shared" si="127"/>
        <v>-0.123131284305819</v>
      </c>
      <c r="AP90" s="385">
        <f t="shared" si="128"/>
        <v>7.8529263265316548E-2</v>
      </c>
      <c r="AQ90" s="386">
        <f t="shared" si="129"/>
        <v>-3.421299002016976E-2</v>
      </c>
    </row>
    <row r="91" spans="1:43" ht="19.5" customHeight="1">
      <c r="A91" s="8" t="s">
        <v>212</v>
      </c>
      <c r="B91" s="19">
        <v>22.04</v>
      </c>
      <c r="C91" s="371">
        <v>283.93000000000006</v>
      </c>
      <c r="D91" s="375">
        <v>305.97000000000008</v>
      </c>
      <c r="E91" s="19">
        <v>16.480000000000004</v>
      </c>
      <c r="F91" s="369">
        <v>161.06999999999996</v>
      </c>
      <c r="G91" s="377">
        <v>177.54999999999995</v>
      </c>
      <c r="H91" s="345">
        <f t="shared" si="85"/>
        <v>3.3016421625097045E-4</v>
      </c>
      <c r="I91" s="323">
        <f t="shared" si="86"/>
        <v>1.4051136079361386E-3</v>
      </c>
      <c r="J91" s="399">
        <f t="shared" si="87"/>
        <v>1.1381807699789E-3</v>
      </c>
      <c r="K91" s="323">
        <f t="shared" si="88"/>
        <v>2.641490865137947E-4</v>
      </c>
      <c r="L91" s="323">
        <f t="shared" si="89"/>
        <v>9.2170661129216771E-4</v>
      </c>
      <c r="M91" s="399">
        <f t="shared" si="90"/>
        <v>7.4871090368077765E-4</v>
      </c>
      <c r="N91" s="394">
        <f t="shared" si="91"/>
        <v>-0.25226860254083466</v>
      </c>
      <c r="O91" s="395">
        <f t="shared" si="92"/>
        <v>-0.43271228824005942</v>
      </c>
      <c r="P91" s="386">
        <f t="shared" si="93"/>
        <v>-0.41971435108017158</v>
      </c>
      <c r="R91" s="401">
        <v>9.44</v>
      </c>
      <c r="S91" s="369">
        <v>93.820999999999998</v>
      </c>
      <c r="T91" s="374">
        <v>103.261</v>
      </c>
      <c r="U91" s="19">
        <v>7.4689999999999994</v>
      </c>
      <c r="V91" s="119">
        <v>193.62699999999995</v>
      </c>
      <c r="W91" s="375">
        <v>201.09599999999995</v>
      </c>
      <c r="X91" s="345">
        <f t="shared" si="94"/>
        <v>5.282216695665701E-4</v>
      </c>
      <c r="Y91" s="323">
        <f t="shared" si="95"/>
        <v>2.110009154220549E-3</v>
      </c>
      <c r="Z91" s="399">
        <f t="shared" si="96"/>
        <v>1.6565221575499669E-3</v>
      </c>
      <c r="AA91" s="323">
        <f t="shared" si="97"/>
        <v>4.3732926431896166E-4</v>
      </c>
      <c r="AB91" s="323">
        <f t="shared" si="98"/>
        <v>5.1516296860854753E-3</v>
      </c>
      <c r="AC91" s="399">
        <f t="shared" si="99"/>
        <v>3.6787481953240849E-3</v>
      </c>
      <c r="AE91" s="394">
        <f t="shared" si="100"/>
        <v>-0.20879237288135596</v>
      </c>
      <c r="AF91" s="395">
        <f t="shared" si="101"/>
        <v>1.0637916884279635</v>
      </c>
      <c r="AG91" s="386">
        <f t="shared" si="102"/>
        <v>0.94745354005868576</v>
      </c>
      <c r="AI91" s="27">
        <f t="shared" si="103"/>
        <v>4.2831215970961889</v>
      </c>
      <c r="AJ91" s="28">
        <f t="shared" si="104"/>
        <v>3.3043707956186372</v>
      </c>
      <c r="AK91" s="402">
        <f t="shared" si="105"/>
        <v>3.3748733535967568</v>
      </c>
      <c r="AL91" s="28">
        <f t="shared" si="106"/>
        <v>4.5321601941747556</v>
      </c>
      <c r="AM91" s="28">
        <f t="shared" si="107"/>
        <v>12.0212950890917</v>
      </c>
      <c r="AN91" s="402">
        <f t="shared" si="108"/>
        <v>11.326161644607154</v>
      </c>
      <c r="AO91" s="384">
        <f t="shared" si="127"/>
        <v>5.8144180928089081E-2</v>
      </c>
      <c r="AP91" s="385">
        <f t="shared" si="128"/>
        <v>2.6379982249664868</v>
      </c>
      <c r="AQ91" s="386">
        <f t="shared" si="129"/>
        <v>2.3560256809448408</v>
      </c>
    </row>
    <row r="92" spans="1:43" ht="19.5" customHeight="1">
      <c r="A92" s="8" t="s">
        <v>213</v>
      </c>
      <c r="B92" s="19">
        <v>0.14000000000000001</v>
      </c>
      <c r="C92" s="371">
        <v>297.64000000000004</v>
      </c>
      <c r="D92" s="375">
        <v>297.78000000000003</v>
      </c>
      <c r="E92" s="19">
        <v>0.05</v>
      </c>
      <c r="F92" s="369">
        <v>429.75</v>
      </c>
      <c r="G92" s="377">
        <v>429.8</v>
      </c>
      <c r="H92" s="345">
        <f t="shared" si="85"/>
        <v>2.0972318636631519E-6</v>
      </c>
      <c r="I92" s="323">
        <f t="shared" si="86"/>
        <v>1.4729616957211715E-3</v>
      </c>
      <c r="J92" s="399">
        <f t="shared" si="87"/>
        <v>1.1077147095607961E-3</v>
      </c>
      <c r="K92" s="323">
        <f t="shared" si="88"/>
        <v>8.0142319937437697E-7</v>
      </c>
      <c r="L92" s="323">
        <f t="shared" si="89"/>
        <v>2.4592004482697533E-3</v>
      </c>
      <c r="M92" s="399">
        <f t="shared" si="90"/>
        <v>1.8124243672317563E-3</v>
      </c>
      <c r="N92" s="394">
        <f t="shared" si="91"/>
        <v>-0.6428571428571429</v>
      </c>
      <c r="O92" s="395">
        <f t="shared" si="92"/>
        <v>0.44385835237199278</v>
      </c>
      <c r="P92" s="386">
        <f t="shared" si="93"/>
        <v>0.44334743770568869</v>
      </c>
      <c r="R92" s="401">
        <v>4.3999999999999997E-2</v>
      </c>
      <c r="S92" s="369">
        <v>59.788999999999994</v>
      </c>
      <c r="T92" s="374">
        <v>59.832999999999991</v>
      </c>
      <c r="U92" s="19">
        <v>8.9999999999999993E-3</v>
      </c>
      <c r="V92" s="119">
        <v>177.137</v>
      </c>
      <c r="W92" s="375">
        <v>177.14599999999999</v>
      </c>
      <c r="X92" s="345">
        <f t="shared" si="94"/>
        <v>2.462050154759437E-6</v>
      </c>
      <c r="Y92" s="323">
        <f t="shared" si="95"/>
        <v>1.3446385918045255E-3</v>
      </c>
      <c r="Z92" s="399">
        <f t="shared" si="96"/>
        <v>9.5984631422015238E-4</v>
      </c>
      <c r="AA92" s="323">
        <f t="shared" si="97"/>
        <v>5.2697327337938873E-7</v>
      </c>
      <c r="AB92" s="323">
        <f t="shared" si="98"/>
        <v>4.7128976212208167E-3</v>
      </c>
      <c r="AC92" s="399">
        <f t="shared" si="99"/>
        <v>3.2406190466686578E-3</v>
      </c>
      <c r="AE92" s="394">
        <f t="shared" si="100"/>
        <v>-0.79545454545454541</v>
      </c>
      <c r="AF92" s="395">
        <f t="shared" si="101"/>
        <v>1.9627021692953557</v>
      </c>
      <c r="AG92" s="386">
        <f t="shared" si="102"/>
        <v>1.9606738756204771</v>
      </c>
      <c r="AI92" s="27">
        <f t="shared" si="103"/>
        <v>3.1428571428571423</v>
      </c>
      <c r="AJ92" s="28">
        <f t="shared" si="104"/>
        <v>2.0087689826636197</v>
      </c>
      <c r="AK92" s="402">
        <f t="shared" si="105"/>
        <v>2.0093021693867952</v>
      </c>
      <c r="AL92" s="28">
        <f t="shared" si="106"/>
        <v>1.7999999999999996</v>
      </c>
      <c r="AM92" s="28">
        <f t="shared" si="107"/>
        <v>4.1218615474112861</v>
      </c>
      <c r="AN92" s="402">
        <f t="shared" si="108"/>
        <v>4.1215914378780818</v>
      </c>
      <c r="AO92" s="384">
        <f t="shared" si="127"/>
        <v>-0.4272727272727273</v>
      </c>
      <c r="AP92" s="385">
        <f t="shared" si="128"/>
        <v>1.0519340864899827</v>
      </c>
      <c r="AQ92" s="386">
        <f t="shared" si="129"/>
        <v>1.0512551574738613</v>
      </c>
    </row>
    <row r="93" spans="1:43" ht="19.5" customHeight="1">
      <c r="A93" s="8" t="s">
        <v>216</v>
      </c>
      <c r="B93" s="19">
        <v>335.65999999999997</v>
      </c>
      <c r="C93" s="371">
        <v>615.07000000000005</v>
      </c>
      <c r="D93" s="375">
        <v>950.73</v>
      </c>
      <c r="E93" s="19">
        <v>221.39</v>
      </c>
      <c r="F93" s="369">
        <v>223.52999999999997</v>
      </c>
      <c r="G93" s="377">
        <v>444.91999999999996</v>
      </c>
      <c r="H93" s="345">
        <f t="shared" si="85"/>
        <v>5.028263195408382E-3</v>
      </c>
      <c r="I93" s="323">
        <f t="shared" si="86"/>
        <v>3.0438602008709213E-3</v>
      </c>
      <c r="J93" s="399">
        <f t="shared" si="87"/>
        <v>3.5366297461909314E-3</v>
      </c>
      <c r="K93" s="323">
        <f t="shared" si="88"/>
        <v>3.5485416421898661E-3</v>
      </c>
      <c r="L93" s="323">
        <f t="shared" si="89"/>
        <v>1.2791275769673946E-3</v>
      </c>
      <c r="M93" s="399">
        <f t="shared" si="90"/>
        <v>1.8761839215187363E-3</v>
      </c>
      <c r="N93" s="394">
        <f t="shared" si="91"/>
        <v>-0.34043377226955845</v>
      </c>
      <c r="O93" s="395">
        <f t="shared" si="92"/>
        <v>-0.63657795047718158</v>
      </c>
      <c r="P93" s="386">
        <f t="shared" si="93"/>
        <v>-0.53202276145698568</v>
      </c>
      <c r="R93" s="401">
        <v>154.25100000000003</v>
      </c>
      <c r="S93" s="369">
        <v>134.56700000000001</v>
      </c>
      <c r="T93" s="374">
        <v>288.81800000000004</v>
      </c>
      <c r="U93" s="19">
        <v>74.978999999999999</v>
      </c>
      <c r="V93" s="119">
        <v>68.082999999999998</v>
      </c>
      <c r="W93" s="375">
        <v>143.06200000000001</v>
      </c>
      <c r="X93" s="345">
        <f t="shared" si="94"/>
        <v>8.6312204186772285E-3</v>
      </c>
      <c r="Y93" s="323">
        <f t="shared" si="95"/>
        <v>3.0263757778748535E-3</v>
      </c>
      <c r="Z93" s="399">
        <f t="shared" si="96"/>
        <v>4.6332440756845896E-3</v>
      </c>
      <c r="AA93" s="323">
        <f t="shared" si="97"/>
        <v>4.3902143405236882E-3</v>
      </c>
      <c r="AB93" s="323">
        <f t="shared" si="98"/>
        <v>1.8114126847896084E-3</v>
      </c>
      <c r="AC93" s="399">
        <f t="shared" si="99"/>
        <v>2.6171036436301786E-3</v>
      </c>
      <c r="AE93" s="394">
        <f t="shared" si="100"/>
        <v>-0.5139156310169789</v>
      </c>
      <c r="AF93" s="395">
        <f t="shared" si="101"/>
        <v>-0.49405872167767734</v>
      </c>
      <c r="AG93" s="386">
        <f t="shared" si="102"/>
        <v>-0.50466383674147741</v>
      </c>
      <c r="AI93" s="27">
        <f t="shared" si="103"/>
        <v>4.5954537329440521</v>
      </c>
      <c r="AJ93" s="28">
        <f t="shared" si="104"/>
        <v>2.1878322792527678</v>
      </c>
      <c r="AK93" s="402">
        <f t="shared" si="105"/>
        <v>3.0378551218537337</v>
      </c>
      <c r="AL93" s="28">
        <f t="shared" si="106"/>
        <v>3.3867383350648179</v>
      </c>
      <c r="AM93" s="28">
        <f t="shared" si="107"/>
        <v>3.0458104057620905</v>
      </c>
      <c r="AN93" s="402">
        <f t="shared" si="108"/>
        <v>3.215454463723816</v>
      </c>
      <c r="AO93" s="384">
        <f t="shared" si="127"/>
        <v>-0.26302416869397516</v>
      </c>
      <c r="AP93" s="385">
        <f t="shared" si="128"/>
        <v>0.39215900352396144</v>
      </c>
      <c r="AQ93" s="386">
        <f t="shared" si="129"/>
        <v>5.8462084183168408E-2</v>
      </c>
    </row>
    <row r="94" spans="1:43" ht="19.5" customHeight="1">
      <c r="A94" s="8" t="s">
        <v>222</v>
      </c>
      <c r="B94" s="19">
        <v>12.82</v>
      </c>
      <c r="C94" s="371">
        <v>26.25</v>
      </c>
      <c r="D94" s="375">
        <v>39.07</v>
      </c>
      <c r="E94" s="19">
        <v>117.72</v>
      </c>
      <c r="F94" s="369">
        <v>233.9</v>
      </c>
      <c r="G94" s="377">
        <v>351.62</v>
      </c>
      <c r="H94" s="345">
        <f t="shared" si="85"/>
        <v>1.9204651780115433E-4</v>
      </c>
      <c r="I94" s="323">
        <f t="shared" si="86"/>
        <v>1.2990607617484462E-4</v>
      </c>
      <c r="J94" s="399">
        <f t="shared" si="87"/>
        <v>1.4533687186023337E-4</v>
      </c>
      <c r="K94" s="323">
        <f t="shared" si="88"/>
        <v>1.8868707806070331E-3</v>
      </c>
      <c r="L94" s="323">
        <f t="shared" si="89"/>
        <v>1.3384688420018506E-3</v>
      </c>
      <c r="M94" s="399">
        <f t="shared" si="90"/>
        <v>1.4827469893113777E-3</v>
      </c>
      <c r="N94" s="394">
        <f t="shared" ref="N94:N95" si="130">(E94-B94)/B94</f>
        <v>8.1825273010920441</v>
      </c>
      <c r="O94" s="395">
        <f t="shared" ref="O94:O95" si="131">(F94-C94)/C94</f>
        <v>7.9104761904761904</v>
      </c>
      <c r="P94" s="386">
        <f t="shared" ref="P94:P95" si="132">(G94-D94)/D94</f>
        <v>7.9997440491425644</v>
      </c>
      <c r="R94" s="401">
        <v>3.125</v>
      </c>
      <c r="S94" s="369">
        <v>8.77</v>
      </c>
      <c r="T94" s="374">
        <v>11.895</v>
      </c>
      <c r="U94" s="19">
        <v>34.063000000000002</v>
      </c>
      <c r="V94" s="119">
        <v>100.78699999999999</v>
      </c>
      <c r="W94" s="375">
        <v>134.85</v>
      </c>
      <c r="X94" s="345">
        <f t="shared" si="94"/>
        <v>1.7486151667325548E-4</v>
      </c>
      <c r="Y94" s="323">
        <f t="shared" si="95"/>
        <v>1.972349504110403E-4</v>
      </c>
      <c r="Z94" s="399">
        <f t="shared" si="96"/>
        <v>1.90820649267941E-4</v>
      </c>
      <c r="AA94" s="323">
        <f t="shared" si="97"/>
        <v>1.9944767345691249E-3</v>
      </c>
      <c r="AB94" s="323">
        <f t="shared" si="98"/>
        <v>2.681533573166433E-3</v>
      </c>
      <c r="AC94" s="399">
        <f t="shared" si="99"/>
        <v>2.466877482095382E-3</v>
      </c>
      <c r="AE94" s="394">
        <f t="shared" ref="AE94:AE95" si="133">(U94-R94)/R94</f>
        <v>9.9001600000000014</v>
      </c>
      <c r="AF94" s="395">
        <f t="shared" ref="AF94:AF95" si="134">(V94-S94)/S94</f>
        <v>10.492246294184721</v>
      </c>
      <c r="AG94" s="386">
        <f t="shared" ref="AG94:AG95" si="135">(W94-T94)/T94</f>
        <v>10.336696090794451</v>
      </c>
      <c r="AI94" s="27">
        <f t="shared" ref="AI94:AI95" si="136">(R94/B94)*10</f>
        <v>2.4375975039001561</v>
      </c>
      <c r="AJ94" s="28">
        <f t="shared" ref="AJ94:AJ95" si="137">(S94/C94)*10</f>
        <v>3.3409523809523805</v>
      </c>
      <c r="AK94" s="402">
        <f t="shared" ref="AK94:AK95" si="138">(T94/D94)*10</f>
        <v>3.0445354491937549</v>
      </c>
      <c r="AL94" s="28">
        <f t="shared" ref="AL94:AL95" si="139">(U94/E94)*10</f>
        <v>2.8935609921848453</v>
      </c>
      <c r="AM94" s="28">
        <f t="shared" ref="AM94:AM95" si="140">(V94/F94)*10</f>
        <v>4.3089781958101749</v>
      </c>
      <c r="AN94" s="402">
        <f t="shared" ref="AN94:AN95" si="141">(W94/G94)*10</f>
        <v>3.8351060804277344</v>
      </c>
      <c r="AO94" s="384">
        <f t="shared" ref="AO94:AO95" si="142">(AL94-AI94)/AI94</f>
        <v>0.18705446143391091</v>
      </c>
      <c r="AP94" s="385">
        <f t="shared" ref="AP94:AP95" si="143">(AM94-AJ94)/AJ94</f>
        <v>0.28974546909939691</v>
      </c>
      <c r="AQ94" s="386">
        <f t="shared" ref="AQ94:AQ95" si="144">(AN94-AK94)/AK94</f>
        <v>0.2596687226760116</v>
      </c>
    </row>
    <row r="95" spans="1:43" ht="19.5" customHeight="1">
      <c r="A95" s="8" t="s">
        <v>214</v>
      </c>
      <c r="B95" s="19">
        <v>623.93000000000006</v>
      </c>
      <c r="C95" s="371">
        <v>490.51</v>
      </c>
      <c r="D95" s="375">
        <v>1114.44</v>
      </c>
      <c r="E95" s="19">
        <v>467.78</v>
      </c>
      <c r="F95" s="369">
        <v>226.81</v>
      </c>
      <c r="G95" s="377">
        <v>694.58999999999992</v>
      </c>
      <c r="H95" s="345">
        <f t="shared" si="85"/>
        <v>9.3466134049667894E-3</v>
      </c>
      <c r="I95" s="323">
        <f t="shared" si="86"/>
        <v>2.4274373114104011E-3</v>
      </c>
      <c r="J95" s="399">
        <f t="shared" si="87"/>
        <v>4.1456161626802794E-3</v>
      </c>
      <c r="K95" s="323">
        <f t="shared" si="88"/>
        <v>7.4977948840669207E-3</v>
      </c>
      <c r="L95" s="323">
        <f t="shared" si="89"/>
        <v>1.2978970417034618E-3</v>
      </c>
      <c r="M95" s="399">
        <f t="shared" si="90"/>
        <v>2.9290177785842378E-3</v>
      </c>
      <c r="N95" s="394">
        <f t="shared" si="130"/>
        <v>-0.25026845960284017</v>
      </c>
      <c r="O95" s="395">
        <f t="shared" si="131"/>
        <v>-0.53760371857862221</v>
      </c>
      <c r="P95" s="386">
        <f t="shared" si="132"/>
        <v>-0.3767362980510392</v>
      </c>
      <c r="R95" s="401">
        <v>122.489</v>
      </c>
      <c r="S95" s="369">
        <v>95.950999999999993</v>
      </c>
      <c r="T95" s="374">
        <v>218.44</v>
      </c>
      <c r="U95" s="19">
        <v>87.507000000000005</v>
      </c>
      <c r="V95" s="119">
        <v>42.176000000000002</v>
      </c>
      <c r="W95" s="375">
        <v>129.68299999999999</v>
      </c>
      <c r="X95" s="345">
        <f t="shared" si="94"/>
        <v>6.8539559410529258E-3</v>
      </c>
      <c r="Y95" s="323">
        <f t="shared" si="95"/>
        <v>2.1579122835678139E-3</v>
      </c>
      <c r="Z95" s="399">
        <f t="shared" si="96"/>
        <v>3.50423393241606E-3</v>
      </c>
      <c r="AA95" s="323">
        <f t="shared" si="97"/>
        <v>5.1237611370677982E-3</v>
      </c>
      <c r="AB95" s="323">
        <f t="shared" si="98"/>
        <v>1.1221324176914434E-3</v>
      </c>
      <c r="AC95" s="399">
        <f t="shared" si="99"/>
        <v>2.3723550056401589E-3</v>
      </c>
      <c r="AE95" s="394">
        <f t="shared" si="133"/>
        <v>-0.28559299202377353</v>
      </c>
      <c r="AF95" s="395">
        <f t="shared" si="134"/>
        <v>-0.56044230909526738</v>
      </c>
      <c r="AG95" s="386">
        <f t="shared" si="135"/>
        <v>-0.4063221021790881</v>
      </c>
      <c r="AI95" s="27">
        <f t="shared" si="136"/>
        <v>1.9631849726732165</v>
      </c>
      <c r="AJ95" s="28">
        <f t="shared" si="137"/>
        <v>1.9561476830237914</v>
      </c>
      <c r="AK95" s="402">
        <f t="shared" si="138"/>
        <v>1.960087577617458</v>
      </c>
      <c r="AL95" s="28">
        <f t="shared" si="139"/>
        <v>1.8706870751207836</v>
      </c>
      <c r="AM95" s="28">
        <f t="shared" si="140"/>
        <v>1.8595300030862838</v>
      </c>
      <c r="AN95" s="402">
        <f t="shared" si="141"/>
        <v>1.86704386760535</v>
      </c>
      <c r="AO95" s="384">
        <f t="shared" si="142"/>
        <v>-4.7116241637934382E-2</v>
      </c>
      <c r="AP95" s="385">
        <f t="shared" si="143"/>
        <v>-4.9391812681625881E-2</v>
      </c>
      <c r="AQ95" s="386">
        <f t="shared" si="144"/>
        <v>-4.7469159579698599E-2</v>
      </c>
    </row>
    <row r="96" spans="1:43" ht="19.5" customHeight="1" thickBot="1">
      <c r="A96" s="8" t="s">
        <v>17</v>
      </c>
      <c r="B96" s="19">
        <f t="shared" ref="B96:G96" si="145">B97-SUM(B69:B95)</f>
        <v>2076.1199999999881</v>
      </c>
      <c r="C96" s="371">
        <f t="shared" si="145"/>
        <v>7151.7099999999627</v>
      </c>
      <c r="D96" s="376">
        <f t="shared" si="145"/>
        <v>9227.8300000001618</v>
      </c>
      <c r="E96" s="21">
        <f t="shared" si="145"/>
        <v>1671.8600000000079</v>
      </c>
      <c r="F96" s="119">
        <f t="shared" si="145"/>
        <v>4418.4400000000314</v>
      </c>
      <c r="G96" s="375">
        <f t="shared" si="145"/>
        <v>6090.2999999999884</v>
      </c>
      <c r="H96" s="345">
        <f t="shared" si="85"/>
        <v>3.1100750119916556E-2</v>
      </c>
      <c r="I96" s="323">
        <f t="shared" si="86"/>
        <v>3.5392403201538782E-2</v>
      </c>
      <c r="J96" s="399">
        <f t="shared" si="87"/>
        <v>3.4326694298900458E-2</v>
      </c>
      <c r="K96" s="323">
        <f t="shared" si="88"/>
        <v>2.6797347802121042E-2</v>
      </c>
      <c r="L96" s="323">
        <f t="shared" si="89"/>
        <v>2.5284071270862327E-2</v>
      </c>
      <c r="M96" s="399">
        <f t="shared" si="90"/>
        <v>2.5682196658333045E-2</v>
      </c>
      <c r="N96" s="396">
        <f t="shared" si="91"/>
        <v>-0.19471899504844736</v>
      </c>
      <c r="O96" s="397">
        <f t="shared" si="92"/>
        <v>-0.38218412100042443</v>
      </c>
      <c r="P96" s="388">
        <f t="shared" si="93"/>
        <v>-0.3400073473395282</v>
      </c>
      <c r="R96" s="19">
        <f t="shared" ref="R96:W96" si="146">R97-SUM(R69:R95)</f>
        <v>491.1919999999991</v>
      </c>
      <c r="S96" s="119">
        <f t="shared" si="146"/>
        <v>1742.4220000000059</v>
      </c>
      <c r="T96" s="375">
        <f t="shared" si="146"/>
        <v>2233.6139999999868</v>
      </c>
      <c r="U96" s="119">
        <f t="shared" si="146"/>
        <v>426.52400000000489</v>
      </c>
      <c r="V96" s="123">
        <f t="shared" si="146"/>
        <v>1247.7120000000068</v>
      </c>
      <c r="W96" s="376">
        <f t="shared" si="146"/>
        <v>1674.2359999999899</v>
      </c>
      <c r="X96" s="345">
        <f t="shared" si="94"/>
        <v>2.7484984991286255E-2</v>
      </c>
      <c r="Y96" s="323">
        <f t="shared" si="95"/>
        <v>3.9186603964094284E-2</v>
      </c>
      <c r="Z96" s="399">
        <f t="shared" si="96"/>
        <v>3.5831834694742354E-2</v>
      </c>
      <c r="AA96" s="323">
        <f t="shared" si="97"/>
        <v>2.4974083161652557E-2</v>
      </c>
      <c r="AB96" s="323">
        <f t="shared" si="98"/>
        <v>3.3196559255088999E-2</v>
      </c>
      <c r="AC96" s="399">
        <f t="shared" si="99"/>
        <v>3.062762393854964E-2</v>
      </c>
      <c r="AE96" s="396">
        <f t="shared" si="100"/>
        <v>-0.13165523868465759</v>
      </c>
      <c r="AF96" s="397">
        <f t="shared" si="101"/>
        <v>-0.28392088713296632</v>
      </c>
      <c r="AG96" s="388">
        <f t="shared" si="102"/>
        <v>-0.25043628845449584</v>
      </c>
      <c r="AI96" s="27">
        <f t="shared" si="103"/>
        <v>2.3659133383426871</v>
      </c>
      <c r="AJ96" s="28">
        <f t="shared" si="104"/>
        <v>2.4363711615823558</v>
      </c>
      <c r="AK96" s="402">
        <f t="shared" si="105"/>
        <v>2.4205192336659298</v>
      </c>
      <c r="AL96" s="28">
        <f t="shared" si="106"/>
        <v>2.5511944780065487</v>
      </c>
      <c r="AM96" s="28">
        <f t="shared" si="107"/>
        <v>2.8238744896388726</v>
      </c>
      <c r="AN96" s="402">
        <f t="shared" si="108"/>
        <v>2.7490205736991498</v>
      </c>
      <c r="AO96" s="387">
        <f t="shared" si="127"/>
        <v>7.8312733041037891E-2</v>
      </c>
      <c r="AP96" s="385">
        <f t="shared" si="128"/>
        <v>0.15904938219874679</v>
      </c>
      <c r="AQ96" s="386">
        <f t="shared" si="129"/>
        <v>0.13571523641053554</v>
      </c>
    </row>
    <row r="97" spans="1:43" ht="25.5" customHeight="1" thickBot="1">
      <c r="A97" s="12" t="s">
        <v>18</v>
      </c>
      <c r="B97" s="17">
        <v>66754.659999999974</v>
      </c>
      <c r="C97" s="372">
        <v>202069.06999999995</v>
      </c>
      <c r="D97" s="18">
        <v>268823.73000000016</v>
      </c>
      <c r="E97" s="17">
        <v>62389.01</v>
      </c>
      <c r="F97" s="373">
        <v>174751.91999999998</v>
      </c>
      <c r="G97" s="378">
        <v>237140.92999999991</v>
      </c>
      <c r="H97" s="334">
        <f t="shared" ref="H97:M97" si="147">SUM(H69:H96)</f>
        <v>1</v>
      </c>
      <c r="I97" s="338">
        <f t="shared" si="147"/>
        <v>1</v>
      </c>
      <c r="J97" s="335">
        <f t="shared" si="147"/>
        <v>0.99999999999999989</v>
      </c>
      <c r="K97" s="338">
        <f t="shared" si="147"/>
        <v>1</v>
      </c>
      <c r="L97" s="338">
        <f t="shared" si="147"/>
        <v>0.99999999999999989</v>
      </c>
      <c r="M97" s="335">
        <f t="shared" si="147"/>
        <v>1.0000000000000002</v>
      </c>
      <c r="N97" s="389">
        <f t="shared" si="91"/>
        <v>-6.5398430611435576E-2</v>
      </c>
      <c r="O97" s="390">
        <f t="shared" si="92"/>
        <v>-0.13518719119160577</v>
      </c>
      <c r="P97" s="391">
        <f t="shared" si="93"/>
        <v>-0.11785715494685023</v>
      </c>
      <c r="R97" s="17">
        <v>17871.284999999996</v>
      </c>
      <c r="S97" s="372">
        <v>44464.736000000004</v>
      </c>
      <c r="T97" s="18">
        <v>62336.020999999972</v>
      </c>
      <c r="U97" s="17">
        <v>17078.665000000001</v>
      </c>
      <c r="V97" s="373">
        <v>37585.582000000009</v>
      </c>
      <c r="W97" s="378">
        <v>54664.246999999981</v>
      </c>
      <c r="X97" s="334">
        <f t="shared" ref="X97:AC97" si="148">SUM(X69:X96)</f>
        <v>1.0000000000000002</v>
      </c>
      <c r="Y97" s="338">
        <f t="shared" si="148"/>
        <v>0.99999999999999978</v>
      </c>
      <c r="Z97" s="335">
        <f t="shared" si="148"/>
        <v>1.0000000000000002</v>
      </c>
      <c r="AA97" s="338">
        <f t="shared" si="148"/>
        <v>0.99999999999999989</v>
      </c>
      <c r="AB97" s="338">
        <f t="shared" si="148"/>
        <v>0.99999999999999989</v>
      </c>
      <c r="AC97" s="335">
        <f t="shared" si="148"/>
        <v>1.0000000000000002</v>
      </c>
      <c r="AE97" s="389">
        <f t="shared" si="100"/>
        <v>-4.4351595310577585E-2</v>
      </c>
      <c r="AF97" s="390">
        <f t="shared" si="101"/>
        <v>-0.15471033045152893</v>
      </c>
      <c r="AG97" s="391">
        <f t="shared" si="102"/>
        <v>-0.12307128169120699</v>
      </c>
      <c r="AI97" s="403">
        <f t="shared" si="103"/>
        <v>2.6771591676146662</v>
      </c>
      <c r="AJ97" s="404">
        <f t="shared" si="104"/>
        <v>2.2004721454896594</v>
      </c>
      <c r="AK97" s="405">
        <f t="shared" si="105"/>
        <v>2.3188436898781193</v>
      </c>
      <c r="AL97" s="404">
        <f t="shared" si="106"/>
        <v>2.7374476690686391</v>
      </c>
      <c r="AM97" s="404">
        <f t="shared" si="107"/>
        <v>2.1507965119925441</v>
      </c>
      <c r="AN97" s="405">
        <f t="shared" si="108"/>
        <v>2.3051375821120379</v>
      </c>
      <c r="AO97" s="389">
        <f t="shared" si="127"/>
        <v>2.2519580525236244E-2</v>
      </c>
      <c r="AP97" s="390">
        <f t="shared" si="128"/>
        <v>-2.2574988553677552E-2</v>
      </c>
      <c r="AQ97" s="391">
        <f t="shared" si="129"/>
        <v>-5.9107510462690109E-3</v>
      </c>
    </row>
  </sheetData>
  <mergeCells count="66">
    <mergeCell ref="R5:T5"/>
    <mergeCell ref="H4:M4"/>
    <mergeCell ref="H5:J5"/>
    <mergeCell ref="K5:M5"/>
    <mergeCell ref="U5:W5"/>
    <mergeCell ref="N4:P4"/>
    <mergeCell ref="N5:P5"/>
    <mergeCell ref="AO4:AQ4"/>
    <mergeCell ref="AO5:AQ5"/>
    <mergeCell ref="AI4:AN4"/>
    <mergeCell ref="AI5:AK5"/>
    <mergeCell ref="AL5:AN5"/>
    <mergeCell ref="X5:Z5"/>
    <mergeCell ref="AA5:AC5"/>
    <mergeCell ref="AE37:AG37"/>
    <mergeCell ref="A4:A6"/>
    <mergeCell ref="B4:G4"/>
    <mergeCell ref="B5:D5"/>
    <mergeCell ref="E5:G5"/>
    <mergeCell ref="R4:W4"/>
    <mergeCell ref="A37:A39"/>
    <mergeCell ref="B37:G37"/>
    <mergeCell ref="H37:M37"/>
    <mergeCell ref="N37:P37"/>
    <mergeCell ref="R37:W37"/>
    <mergeCell ref="AE4:AG4"/>
    <mergeCell ref="AE5:AG5"/>
    <mergeCell ref="X4:AC4"/>
    <mergeCell ref="AI37:AN37"/>
    <mergeCell ref="AO37:AQ37"/>
    <mergeCell ref="B38:D38"/>
    <mergeCell ref="E38:G38"/>
    <mergeCell ref="H38:J38"/>
    <mergeCell ref="K38:M38"/>
    <mergeCell ref="N38:P38"/>
    <mergeCell ref="R38:T38"/>
    <mergeCell ref="U38:W38"/>
    <mergeCell ref="X38:Z38"/>
    <mergeCell ref="AA38:AC38"/>
    <mergeCell ref="AE38:AG38"/>
    <mergeCell ref="AI38:AK38"/>
    <mergeCell ref="AL38:AN38"/>
    <mergeCell ref="AO38:AQ38"/>
    <mergeCell ref="X37:AC37"/>
    <mergeCell ref="A66:A68"/>
    <mergeCell ref="B66:G66"/>
    <mergeCell ref="H66:M66"/>
    <mergeCell ref="N66:P66"/>
    <mergeCell ref="R66:W66"/>
    <mergeCell ref="R67:T67"/>
    <mergeCell ref="U67:W67"/>
    <mergeCell ref="B67:D67"/>
    <mergeCell ref="E67:G67"/>
    <mergeCell ref="H67:J67"/>
    <mergeCell ref="K67:M67"/>
    <mergeCell ref="N67:P67"/>
    <mergeCell ref="AO67:AQ67"/>
    <mergeCell ref="X66:AC66"/>
    <mergeCell ref="AE66:AG66"/>
    <mergeCell ref="AI66:AN66"/>
    <mergeCell ref="AO66:AQ66"/>
    <mergeCell ref="AI67:AK67"/>
    <mergeCell ref="AL67:AN67"/>
    <mergeCell ref="X67:Z67"/>
    <mergeCell ref="AA67:AC67"/>
    <mergeCell ref="AE67:AG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H40:M63 X40:AC63 H69:P95 H96:P9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63228B5E-1B22-4683-B9E0-192081A9244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351" id="{0822BA1B-411E-4E1F-984E-3544F86596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58" id="{B47FF87F-7C8A-4CDD-8701-261A8AA44E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16" id="{539B4083-C97E-498D-ACB0-1E91BE6F0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353" id="{FD7F9DF9-5108-4EAE-ADF7-30F3A62C76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60" id="{DE27C840-A7FD-4C16-8AFE-5B0F644FB1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23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355" id="{5E26E2B2-9110-4D30-970A-78E8D8CB9C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62" id="{A07927AE-1D24-4D84-A093-4AC20E303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9" id="{310295A7-2854-44ED-98D6-79D0DE1765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357" id="{17133D98-3F48-4430-9645-49FC28CB98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64" id="{273E794E-2C67-4C26-8D20-F3EB53C434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5C42-B3A2-4C57-80CB-B358B3F2BA44}">
  <sheetPr>
    <pageSetUpPr fitToPage="1"/>
  </sheetPr>
  <dimension ref="A1:AG57"/>
  <sheetViews>
    <sheetView showGridLines="0" workbookViewId="0">
      <selection activeCell="E27" sqref="E27:J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146</v>
      </c>
      <c r="B1" s="4"/>
    </row>
    <row r="3" spans="1:33">
      <c r="A3" s="1" t="s">
        <v>135</v>
      </c>
    </row>
    <row r="4" spans="1:33" ht="15.75" thickBot="1"/>
    <row r="5" spans="1:33" ht="21.75" customHeight="1">
      <c r="A5" s="441" t="s">
        <v>16</v>
      </c>
      <c r="B5" s="428"/>
      <c r="C5" s="428"/>
      <c r="D5" s="428"/>
      <c r="E5" s="414" t="s">
        <v>164</v>
      </c>
      <c r="F5" s="477"/>
      <c r="G5" s="477"/>
      <c r="H5" s="477"/>
      <c r="I5" s="477"/>
      <c r="J5" s="415"/>
      <c r="L5" s="478" t="s">
        <v>131</v>
      </c>
      <c r="M5" s="477"/>
      <c r="N5" s="477"/>
      <c r="O5" s="477"/>
      <c r="P5" s="477"/>
      <c r="Q5" s="415"/>
      <c r="S5" s="471" t="s">
        <v>160</v>
      </c>
      <c r="T5" s="471"/>
      <c r="U5" s="471"/>
    </row>
    <row r="6" spans="1:33" ht="18.75" customHeight="1">
      <c r="A6" s="455"/>
      <c r="B6" s="429"/>
      <c r="C6" s="429"/>
      <c r="D6" s="429"/>
      <c r="E6" s="479">
        <v>2025</v>
      </c>
      <c r="F6" s="473"/>
      <c r="G6" s="474"/>
      <c r="H6" s="480">
        <v>2026</v>
      </c>
      <c r="I6" s="481"/>
      <c r="J6" s="482"/>
      <c r="L6" s="472">
        <f>E6</f>
        <v>2025</v>
      </c>
      <c r="M6" s="473"/>
      <c r="N6" s="474"/>
      <c r="O6" s="479">
        <f>H6</f>
        <v>2026</v>
      </c>
      <c r="P6" s="473"/>
      <c r="Q6" s="483"/>
      <c r="S6" s="475" t="s">
        <v>130</v>
      </c>
      <c r="T6" s="476" t="s">
        <v>129</v>
      </c>
      <c r="U6" s="429" t="s">
        <v>12</v>
      </c>
    </row>
    <row r="7" spans="1:33" ht="18.75" customHeight="1" thickBot="1">
      <c r="A7" s="442"/>
      <c r="B7" s="465"/>
      <c r="C7" s="465"/>
      <c r="D7" s="465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31"/>
      <c r="T7" s="419"/>
      <c r="U7" s="465"/>
    </row>
    <row r="8" spans="1:33" ht="24" customHeight="1" thickBot="1">
      <c r="A8" s="12" t="s">
        <v>20</v>
      </c>
      <c r="B8" s="13"/>
      <c r="C8" s="13"/>
      <c r="D8" s="13"/>
      <c r="E8" s="17">
        <v>41175.040000000008</v>
      </c>
      <c r="F8" s="340">
        <v>55487.439999999988</v>
      </c>
      <c r="G8" s="162">
        <v>96662.48</v>
      </c>
      <c r="H8" s="17">
        <v>36575.550000000025</v>
      </c>
      <c r="I8" s="340">
        <v>49003.450000000004</v>
      </c>
      <c r="J8" s="18">
        <v>85579.000000000015</v>
      </c>
      <c r="L8" s="334">
        <f t="shared" ref="L8:Q8" si="0">E8/E16</f>
        <v>0.42403839667813747</v>
      </c>
      <c r="M8" s="343">
        <f t="shared" si="0"/>
        <v>0.3965240905394376</v>
      </c>
      <c r="N8" s="338">
        <f t="shared" si="0"/>
        <v>0.407795331314659</v>
      </c>
      <c r="O8" s="334">
        <f t="shared" si="0"/>
        <v>0.40018847691157855</v>
      </c>
      <c r="P8" s="343">
        <f t="shared" si="0"/>
        <v>0.38516361463021948</v>
      </c>
      <c r="Q8" s="335">
        <f t="shared" si="0"/>
        <v>0.39144477789960586</v>
      </c>
      <c r="S8" s="325">
        <f t="shared" ref="S8:U19" si="1">(H8-E8)/E8</f>
        <v>-0.11170578097799012</v>
      </c>
      <c r="T8" s="329">
        <f t="shared" si="1"/>
        <v>-0.11685509369327518</v>
      </c>
      <c r="U8" s="164">
        <f t="shared" si="1"/>
        <v>-0.1146616556910187</v>
      </c>
    </row>
    <row r="9" spans="1:33" s="3" customFormat="1" ht="24" customHeight="1">
      <c r="A9" s="46"/>
      <c r="B9" s="177" t="s">
        <v>33</v>
      </c>
      <c r="C9" s="177"/>
      <c r="D9" s="178"/>
      <c r="E9" s="39">
        <v>39313.770000000011</v>
      </c>
      <c r="F9" s="153">
        <v>42072.849999999991</v>
      </c>
      <c r="G9" s="112">
        <v>81386.62</v>
      </c>
      <c r="H9" s="39">
        <v>35586.780000000021</v>
      </c>
      <c r="I9" s="153">
        <v>39839.799999999996</v>
      </c>
      <c r="J9" s="20">
        <v>75426.580000000016</v>
      </c>
      <c r="K9"/>
      <c r="L9" s="345">
        <f t="shared" ref="L9:Q9" si="2">E9/E8</f>
        <v>0.95479615806080587</v>
      </c>
      <c r="M9" s="346">
        <f t="shared" si="2"/>
        <v>0.75824096408124075</v>
      </c>
      <c r="N9" s="347">
        <f t="shared" si="2"/>
        <v>0.8419670176060039</v>
      </c>
      <c r="O9" s="345">
        <f t="shared" si="2"/>
        <v>0.97296636687623284</v>
      </c>
      <c r="P9" s="346">
        <f t="shared" si="2"/>
        <v>0.81299990102737651</v>
      </c>
      <c r="Q9" s="347">
        <f t="shared" si="2"/>
        <v>0.88136785893735614</v>
      </c>
      <c r="R9"/>
      <c r="S9" s="326">
        <f t="shared" si="1"/>
        <v>-9.4801134564301254E-2</v>
      </c>
      <c r="T9" s="330">
        <f t="shared" si="1"/>
        <v>-5.3075795911139749E-2</v>
      </c>
      <c r="U9" s="209">
        <f t="shared" si="1"/>
        <v>-7.3231201885518515E-2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1861.27</v>
      </c>
      <c r="F10" s="154">
        <v>12761.399999999996</v>
      </c>
      <c r="G10" s="119">
        <v>14622.669999999996</v>
      </c>
      <c r="H10" s="19">
        <v>987.87</v>
      </c>
      <c r="I10" s="154">
        <v>8779.8200000000052</v>
      </c>
      <c r="J10" s="20">
        <v>9767.690000000006</v>
      </c>
      <c r="L10" s="345">
        <f t="shared" ref="L10:Q10" si="3">E10/E8</f>
        <v>4.5203841939194224E-2</v>
      </c>
      <c r="M10" s="346">
        <f t="shared" si="3"/>
        <v>0.22998718268494633</v>
      </c>
      <c r="N10" s="347">
        <f t="shared" si="3"/>
        <v>0.15127555179631225</v>
      </c>
      <c r="O10" s="345">
        <f t="shared" si="3"/>
        <v>2.7009026521815784E-2</v>
      </c>
      <c r="P10" s="346">
        <f t="shared" si="3"/>
        <v>0.1791673851534944</v>
      </c>
      <c r="Q10" s="347">
        <f t="shared" si="3"/>
        <v>0.11413652882132304</v>
      </c>
      <c r="S10" s="326">
        <f t="shared" si="1"/>
        <v>-0.46924949093898249</v>
      </c>
      <c r="T10" s="330">
        <f t="shared" si="1"/>
        <v>-0.31200181798235244</v>
      </c>
      <c r="U10" s="209">
        <f t="shared" si="1"/>
        <v>-0.33201734019847207</v>
      </c>
    </row>
    <row r="11" spans="1:33" ht="24" customHeight="1" thickBot="1">
      <c r="A11" s="8"/>
      <c r="B11" t="s">
        <v>36</v>
      </c>
      <c r="E11" s="19"/>
      <c r="F11" s="154">
        <v>653.19000000000005</v>
      </c>
      <c r="G11" s="119">
        <v>653.19000000000005</v>
      </c>
      <c r="H11" s="19">
        <v>0.9</v>
      </c>
      <c r="I11" s="154">
        <v>383.83</v>
      </c>
      <c r="J11" s="20">
        <v>384.72999999999996</v>
      </c>
      <c r="L11" s="345">
        <f t="shared" ref="L11:Q11" si="4">E11/E8</f>
        <v>0</v>
      </c>
      <c r="M11" s="346">
        <f t="shared" si="4"/>
        <v>1.1771853233812917E-2</v>
      </c>
      <c r="N11" s="347">
        <f t="shared" si="4"/>
        <v>6.7574305976838174E-3</v>
      </c>
      <c r="O11" s="345">
        <f t="shared" si="4"/>
        <v>2.4606601951303518E-5</v>
      </c>
      <c r="P11" s="346">
        <f t="shared" si="4"/>
        <v>7.8327138191290595E-3</v>
      </c>
      <c r="Q11" s="347">
        <f t="shared" si="4"/>
        <v>4.4956122413208838E-3</v>
      </c>
      <c r="S11" s="326"/>
      <c r="T11" s="330">
        <f t="shared" si="1"/>
        <v>-0.41237618457110498</v>
      </c>
      <c r="U11" s="209">
        <f t="shared" si="1"/>
        <v>-0.4109983312665535</v>
      </c>
    </row>
    <row r="12" spans="1:33" ht="24" customHeight="1" thickBot="1">
      <c r="A12" s="12" t="s">
        <v>21</v>
      </c>
      <c r="B12" s="13"/>
      <c r="C12" s="13"/>
      <c r="D12" s="13"/>
      <c r="E12" s="17">
        <v>55927.109999999986</v>
      </c>
      <c r="F12" s="340">
        <v>84447.160000000033</v>
      </c>
      <c r="G12" s="162">
        <v>140374.27000000002</v>
      </c>
      <c r="H12" s="17">
        <v>54820.259999999987</v>
      </c>
      <c r="I12" s="340">
        <v>78224.169999999984</v>
      </c>
      <c r="J12" s="18">
        <v>133044.42999999996</v>
      </c>
      <c r="L12" s="334">
        <f t="shared" ref="L12:Q12" si="5">E12/E16</f>
        <v>0.57596160332186241</v>
      </c>
      <c r="M12" s="343">
        <f t="shared" si="5"/>
        <v>0.60347590946056251</v>
      </c>
      <c r="N12" s="411">
        <f t="shared" si="5"/>
        <v>0.59220466868534105</v>
      </c>
      <c r="O12" s="334">
        <f t="shared" si="5"/>
        <v>0.59981152308842145</v>
      </c>
      <c r="P12" s="343">
        <f t="shared" si="5"/>
        <v>0.61483638536978047</v>
      </c>
      <c r="Q12" s="335">
        <f t="shared" si="5"/>
        <v>0.60855522210039426</v>
      </c>
      <c r="S12" s="327">
        <f t="shared" si="1"/>
        <v>-1.9790938598472169E-2</v>
      </c>
      <c r="T12" s="331">
        <f t="shared" si="1"/>
        <v>-7.3690932886316673E-2</v>
      </c>
      <c r="U12" s="328">
        <f t="shared" si="1"/>
        <v>-5.221640689565156E-2</v>
      </c>
    </row>
    <row r="13" spans="1:33" s="3" customFormat="1" ht="24" customHeight="1">
      <c r="A13" s="46"/>
      <c r="B13" s="3" t="s">
        <v>33</v>
      </c>
      <c r="E13" s="31">
        <v>54306.839999999989</v>
      </c>
      <c r="F13" s="341">
        <v>76402.060000000027</v>
      </c>
      <c r="G13" s="357">
        <v>130708.90000000002</v>
      </c>
      <c r="H13" s="31">
        <v>53814.679999999986</v>
      </c>
      <c r="I13" s="341">
        <v>71813.919999999984</v>
      </c>
      <c r="J13" s="355">
        <v>125628.59999999998</v>
      </c>
      <c r="K13"/>
      <c r="L13" s="336">
        <f>E13/G13</f>
        <v>0.41547928258902017</v>
      </c>
      <c r="M13" s="344">
        <f>F13/G13</f>
        <v>0.58452071741097977</v>
      </c>
      <c r="N13" s="410">
        <f>G13/$G$12</f>
        <v>0.93114571495189258</v>
      </c>
      <c r="O13" s="336">
        <f>H13/J13</f>
        <v>0.42836328670382379</v>
      </c>
      <c r="P13" s="344">
        <f>I13/J13</f>
        <v>0.57163671329617616</v>
      </c>
      <c r="Q13" s="337">
        <f t="shared" ref="Q13:Q15" si="6">O13+P13</f>
        <v>1</v>
      </c>
      <c r="R13"/>
      <c r="S13" s="326">
        <f t="shared" si="1"/>
        <v>-9.0625784891922197E-3</v>
      </c>
      <c r="T13" s="330">
        <f t="shared" si="1"/>
        <v>-6.0052569263185328E-2</v>
      </c>
      <c r="U13" s="209">
        <f t="shared" si="1"/>
        <v>-3.8867284477185911E-2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1380.27</v>
      </c>
      <c r="F14" s="154">
        <v>7607.1100000000015</v>
      </c>
      <c r="G14" s="119">
        <v>8987.380000000001</v>
      </c>
      <c r="H14" s="19">
        <v>983.08</v>
      </c>
      <c r="I14" s="154">
        <v>6168.03</v>
      </c>
      <c r="J14" s="20">
        <v>7151.11</v>
      </c>
      <c r="L14" s="345">
        <f>E14/G14</f>
        <v>0.15357868477798867</v>
      </c>
      <c r="M14" s="346">
        <f>F14/G14</f>
        <v>0.84642131522201136</v>
      </c>
      <c r="N14" s="410">
        <f t="shared" ref="N14:N15" si="7">G14/$G$12</f>
        <v>6.4024411311275203E-2</v>
      </c>
      <c r="O14" s="345">
        <f>H14/J14</f>
        <v>0.13747236443013744</v>
      </c>
      <c r="P14" s="346">
        <f>I14/J14</f>
        <v>0.86252763556986256</v>
      </c>
      <c r="Q14" s="347">
        <f t="shared" si="6"/>
        <v>1</v>
      </c>
      <c r="S14" s="326">
        <f t="shared" si="1"/>
        <v>-0.28776253921334227</v>
      </c>
      <c r="T14" s="330">
        <f t="shared" si="1"/>
        <v>-0.18917565277746759</v>
      </c>
      <c r="U14" s="209">
        <f t="shared" si="1"/>
        <v>-0.20431649713264613</v>
      </c>
    </row>
    <row r="15" spans="1:33" ht="24" customHeight="1" thickBot="1">
      <c r="A15" s="8"/>
      <c r="B15" t="s">
        <v>36</v>
      </c>
      <c r="E15" s="19">
        <v>240</v>
      </c>
      <c r="F15" s="154">
        <v>437.99000000000007</v>
      </c>
      <c r="G15" s="119">
        <v>677.99</v>
      </c>
      <c r="H15" s="19">
        <v>22.5</v>
      </c>
      <c r="I15" s="154">
        <v>242.22</v>
      </c>
      <c r="J15" s="20">
        <v>264.72000000000003</v>
      </c>
      <c r="L15" s="348">
        <f>E15/G15</f>
        <v>0.35398752193985161</v>
      </c>
      <c r="M15" s="349">
        <f>F15/G15</f>
        <v>0.6460124780601485</v>
      </c>
      <c r="N15" s="410">
        <f t="shared" si="7"/>
        <v>4.8298737368322551E-3</v>
      </c>
      <c r="O15" s="348">
        <f>H15/J15</f>
        <v>8.4995466908431544E-2</v>
      </c>
      <c r="P15" s="349">
        <f>I15/J15</f>
        <v>0.91500453309156837</v>
      </c>
      <c r="Q15" s="350">
        <f t="shared" si="6"/>
        <v>0.99999999999999989</v>
      </c>
      <c r="S15" s="326">
        <f t="shared" si="1"/>
        <v>-0.90625</v>
      </c>
      <c r="T15" s="330">
        <f t="shared" si="1"/>
        <v>-0.44697367519806397</v>
      </c>
      <c r="U15" s="209">
        <f t="shared" si="1"/>
        <v>-0.60955176330034366</v>
      </c>
    </row>
    <row r="16" spans="1:33" ht="24" customHeight="1" thickBot="1">
      <c r="A16" s="12" t="s">
        <v>12</v>
      </c>
      <c r="B16" s="13"/>
      <c r="C16" s="13"/>
      <c r="D16" s="13"/>
      <c r="E16" s="17">
        <v>97102.150000000009</v>
      </c>
      <c r="F16" s="340">
        <v>139934.6</v>
      </c>
      <c r="G16" s="162">
        <v>237036.75</v>
      </c>
      <c r="H16" s="17">
        <v>91395.810000000012</v>
      </c>
      <c r="I16" s="340">
        <v>127227.62</v>
      </c>
      <c r="J16" s="18">
        <v>218623.42999999996</v>
      </c>
      <c r="L16" s="334">
        <f>L8+L12</f>
        <v>0.99999999999999989</v>
      </c>
      <c r="M16" s="343">
        <f t="shared" ref="M16:Q16" si="8">M8+M12</f>
        <v>1</v>
      </c>
      <c r="N16" s="411">
        <f t="shared" si="8"/>
        <v>1</v>
      </c>
      <c r="O16" s="334">
        <f t="shared" si="8"/>
        <v>1</v>
      </c>
      <c r="P16" s="343">
        <f t="shared" si="8"/>
        <v>1</v>
      </c>
      <c r="Q16" s="335">
        <f t="shared" si="8"/>
        <v>1</v>
      </c>
      <c r="S16" s="327">
        <f t="shared" si="1"/>
        <v>-5.8766360992006828E-2</v>
      </c>
      <c r="T16" s="331">
        <f t="shared" si="1"/>
        <v>-9.080656249419379E-2</v>
      </c>
      <c r="U16" s="328">
        <f t="shared" si="1"/>
        <v>-7.7681287817184613E-2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93620.61</v>
      </c>
      <c r="F17" s="342">
        <f t="shared" ref="F17:G19" si="9">F9+F13</f>
        <v>118474.91000000002</v>
      </c>
      <c r="G17" s="324">
        <f t="shared" si="9"/>
        <v>212095.52000000002</v>
      </c>
      <c r="H17" s="180">
        <f>H9+H13</f>
        <v>89401.46</v>
      </c>
      <c r="I17" s="342">
        <f t="shared" ref="I17:J19" si="10">I9+I13</f>
        <v>111653.71999999997</v>
      </c>
      <c r="J17" s="356">
        <f t="shared" si="10"/>
        <v>201055.18</v>
      </c>
      <c r="K17"/>
      <c r="L17" s="336">
        <f t="shared" ref="L17:Q17" si="11">E17/E16</f>
        <v>0.96414559306874248</v>
      </c>
      <c r="M17" s="344">
        <f t="shared" si="11"/>
        <v>0.8466448612423233</v>
      </c>
      <c r="N17" s="339">
        <f t="shared" si="11"/>
        <v>0.89477905852151629</v>
      </c>
      <c r="O17" s="336">
        <f t="shared" si="11"/>
        <v>0.97817897778902552</v>
      </c>
      <c r="P17" s="344">
        <f t="shared" si="11"/>
        <v>0.87759025909625576</v>
      </c>
      <c r="Q17" s="337">
        <f t="shared" si="11"/>
        <v>0.91964150411508971</v>
      </c>
      <c r="R17"/>
      <c r="S17" s="326">
        <f t="shared" si="1"/>
        <v>-4.5066465599828867E-2</v>
      </c>
      <c r="T17" s="330">
        <f t="shared" si="1"/>
        <v>-5.7574975157187666E-2</v>
      </c>
      <c r="U17" s="209">
        <f t="shared" si="1"/>
        <v>-5.2053621877539064E-2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3241.54</v>
      </c>
      <c r="F18" s="154">
        <f t="shared" si="9"/>
        <v>20368.509999999998</v>
      </c>
      <c r="G18" s="119">
        <f t="shared" si="9"/>
        <v>23610.049999999996</v>
      </c>
      <c r="H18" s="19">
        <f>H10+H14</f>
        <v>1970.95</v>
      </c>
      <c r="I18" s="154">
        <f t="shared" si="10"/>
        <v>14947.850000000006</v>
      </c>
      <c r="J18" s="20">
        <f t="shared" si="10"/>
        <v>16918.800000000007</v>
      </c>
      <c r="L18" s="345">
        <f t="shared" ref="L18:Q18" si="12">E18/E16</f>
        <v>3.3382782976484039E-2</v>
      </c>
      <c r="M18" s="346">
        <f t="shared" si="12"/>
        <v>0.1455573532207188</v>
      </c>
      <c r="N18" s="323">
        <f t="shared" si="12"/>
        <v>9.9605019052952742E-2</v>
      </c>
      <c r="O18" s="345">
        <f t="shared" si="12"/>
        <v>2.1564992968496038E-2</v>
      </c>
      <c r="P18" s="346">
        <f t="shared" si="12"/>
        <v>0.11748903264872837</v>
      </c>
      <c r="Q18" s="347">
        <f t="shared" si="12"/>
        <v>7.7387862773903096E-2</v>
      </c>
      <c r="S18" s="326">
        <f t="shared" si="1"/>
        <v>-0.39197110015609865</v>
      </c>
      <c r="T18" s="330">
        <f t="shared" si="1"/>
        <v>-0.26612943214795748</v>
      </c>
      <c r="U18" s="209">
        <f t="shared" si="1"/>
        <v>-0.28340685428450979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240</v>
      </c>
      <c r="F19" s="155">
        <f t="shared" si="9"/>
        <v>1091.18</v>
      </c>
      <c r="G19" s="123">
        <f t="shared" si="9"/>
        <v>1331.18</v>
      </c>
      <c r="H19" s="21">
        <f>H11+H15</f>
        <v>23.4</v>
      </c>
      <c r="I19" s="155">
        <f t="shared" si="10"/>
        <v>626.04999999999995</v>
      </c>
      <c r="J19" s="22">
        <f t="shared" si="10"/>
        <v>649.45000000000005</v>
      </c>
      <c r="L19" s="348">
        <f t="shared" ref="L19:Q19" si="13">E19/E16</f>
        <v>2.4716239547734006E-3</v>
      </c>
      <c r="M19" s="349">
        <f t="shared" si="13"/>
        <v>7.7977855369579787E-3</v>
      </c>
      <c r="N19" s="351">
        <f t="shared" si="13"/>
        <v>5.6159224255310624E-3</v>
      </c>
      <c r="O19" s="348">
        <f t="shared" si="13"/>
        <v>2.5602924247840239E-4</v>
      </c>
      <c r="P19" s="349">
        <f t="shared" si="13"/>
        <v>4.9207082550156954E-3</v>
      </c>
      <c r="Q19" s="350">
        <f t="shared" si="13"/>
        <v>2.9706331110073616E-3</v>
      </c>
      <c r="S19" s="332">
        <f t="shared" si="1"/>
        <v>-0.90249999999999997</v>
      </c>
      <c r="T19" s="333">
        <f t="shared" si="1"/>
        <v>-0.42626331127769945</v>
      </c>
      <c r="U19" s="208">
        <f t="shared" si="1"/>
        <v>-0.5121245811986358</v>
      </c>
    </row>
    <row r="20" spans="1:33" ht="6.75" customHeight="1"/>
    <row r="22" spans="1:33" ht="25.5" customHeight="1">
      <c r="A22" s="1" t="s">
        <v>134</v>
      </c>
    </row>
    <row r="23" spans="1:33" ht="15.75" thickBot="1"/>
    <row r="24" spans="1:33" ht="21.75" customHeight="1">
      <c r="A24" s="441" t="s">
        <v>16</v>
      </c>
      <c r="B24" s="428"/>
      <c r="C24" s="428"/>
      <c r="D24" s="428"/>
      <c r="E24" s="414" t="str">
        <f>E5</f>
        <v>jan-fev</v>
      </c>
      <c r="F24" s="477"/>
      <c r="G24" s="477"/>
      <c r="H24" s="477"/>
      <c r="I24" s="477"/>
      <c r="J24" s="415"/>
      <c r="L24" s="478" t="s">
        <v>131</v>
      </c>
      <c r="M24" s="477"/>
      <c r="N24" s="477"/>
      <c r="O24" s="477"/>
      <c r="P24" s="477"/>
      <c r="Q24" s="415"/>
      <c r="S24" s="471" t="s">
        <v>160</v>
      </c>
      <c r="T24" s="471"/>
      <c r="U24" s="471"/>
    </row>
    <row r="25" spans="1:33" ht="18.75" customHeight="1">
      <c r="A25" s="455"/>
      <c r="B25" s="429"/>
      <c r="C25" s="429"/>
      <c r="D25" s="429"/>
      <c r="E25" s="479">
        <f>E6</f>
        <v>2025</v>
      </c>
      <c r="F25" s="473"/>
      <c r="G25" s="474"/>
      <c r="H25" s="480">
        <f>H6</f>
        <v>2026</v>
      </c>
      <c r="I25" s="481"/>
      <c r="J25" s="482"/>
      <c r="L25" s="472">
        <f>E25</f>
        <v>2025</v>
      </c>
      <c r="M25" s="473"/>
      <c r="N25" s="474"/>
      <c r="O25" s="479">
        <f>H25</f>
        <v>2026</v>
      </c>
      <c r="P25" s="473"/>
      <c r="Q25" s="483"/>
      <c r="S25" s="475" t="s">
        <v>130</v>
      </c>
      <c r="T25" s="476" t="s">
        <v>129</v>
      </c>
      <c r="U25" s="429" t="s">
        <v>12</v>
      </c>
    </row>
    <row r="26" spans="1:33" ht="18.75" customHeight="1" thickBot="1">
      <c r="A26" s="442"/>
      <c r="B26" s="465"/>
      <c r="C26" s="465"/>
      <c r="D26" s="465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31"/>
      <c r="T26" s="419"/>
      <c r="U26" s="465"/>
    </row>
    <row r="27" spans="1:33" ht="24" customHeight="1" thickBot="1">
      <c r="A27" s="12" t="s">
        <v>20</v>
      </c>
      <c r="B27" s="13"/>
      <c r="C27" s="13"/>
      <c r="D27" s="13"/>
      <c r="E27" s="17">
        <v>9650.603000000001</v>
      </c>
      <c r="F27" s="340">
        <v>14855.181</v>
      </c>
      <c r="G27" s="162">
        <v>24505.784</v>
      </c>
      <c r="H27" s="17">
        <v>8897.534999999998</v>
      </c>
      <c r="I27" s="340">
        <v>12590.907000000003</v>
      </c>
      <c r="J27" s="18">
        <v>21488.442000000003</v>
      </c>
      <c r="L27" s="334">
        <f t="shared" ref="L27:Q27" si="14">E27/E35</f>
        <v>0.37283759977128911</v>
      </c>
      <c r="M27" s="343">
        <f t="shared" si="14"/>
        <v>0.33577610961406951</v>
      </c>
      <c r="N27" s="338">
        <f t="shared" si="14"/>
        <v>0.34945596416757113</v>
      </c>
      <c r="O27" s="334">
        <f t="shared" si="14"/>
        <v>0.36017714938283957</v>
      </c>
      <c r="P27" s="343">
        <f t="shared" si="14"/>
        <v>0.32477281985058326</v>
      </c>
      <c r="Q27" s="335">
        <f t="shared" si="14"/>
        <v>0.33855223151794994</v>
      </c>
      <c r="S27" s="325">
        <f t="shared" ref="S27:U38" si="15">(H27-E27)/E27</f>
        <v>-7.8033258647154269E-2</v>
      </c>
      <c r="T27" s="329">
        <f t="shared" si="15"/>
        <v>-0.15242318488074952</v>
      </c>
      <c r="U27" s="164">
        <f t="shared" si="15"/>
        <v>-0.12312774812672783</v>
      </c>
    </row>
    <row r="28" spans="1:33" ht="24" customHeight="1">
      <c r="A28" s="46"/>
      <c r="B28" s="177" t="s">
        <v>33</v>
      </c>
      <c r="C28" s="177"/>
      <c r="D28" s="178"/>
      <c r="E28" s="39">
        <v>9370.1</v>
      </c>
      <c r="F28" s="153">
        <v>12293.546000000002</v>
      </c>
      <c r="G28" s="112">
        <v>21663.646000000001</v>
      </c>
      <c r="H28" s="39">
        <v>8741.3339999999971</v>
      </c>
      <c r="I28" s="153">
        <v>11062.564000000004</v>
      </c>
      <c r="J28" s="20">
        <v>19803.898000000001</v>
      </c>
      <c r="L28" s="345">
        <f t="shared" ref="L28:Q28" si="16">E28/E27</f>
        <v>0.97093414784547649</v>
      </c>
      <c r="M28" s="346">
        <f t="shared" si="16"/>
        <v>0.82755948917754696</v>
      </c>
      <c r="N28" s="347">
        <f t="shared" si="16"/>
        <v>0.88402174768209829</v>
      </c>
      <c r="O28" s="345">
        <f t="shared" si="16"/>
        <v>0.98244446355085979</v>
      </c>
      <c r="P28" s="346">
        <f t="shared" si="16"/>
        <v>0.87861533724298035</v>
      </c>
      <c r="Q28" s="347">
        <f t="shared" si="16"/>
        <v>0.92160697364657695</v>
      </c>
      <c r="S28" s="326">
        <f t="shared" si="15"/>
        <v>-6.7103446067811781E-2</v>
      </c>
      <c r="T28" s="330">
        <f t="shared" si="15"/>
        <v>-0.10013237840408276</v>
      </c>
      <c r="U28" s="209">
        <f t="shared" si="15"/>
        <v>-8.5846491398539268E-2</v>
      </c>
    </row>
    <row r="29" spans="1:33" ht="24" customHeight="1">
      <c r="A29" s="8"/>
      <c r="B29" t="s">
        <v>37</v>
      </c>
      <c r="E29" s="19">
        <v>280.50299999999999</v>
      </c>
      <c r="F29" s="154">
        <v>2398.4409999999993</v>
      </c>
      <c r="G29" s="119">
        <v>2678.9439999999995</v>
      </c>
      <c r="H29" s="19">
        <v>155.41199999999998</v>
      </c>
      <c r="I29" s="154">
        <v>1403.1999999999998</v>
      </c>
      <c r="J29" s="20">
        <v>1558.6119999999999</v>
      </c>
      <c r="L29" s="345">
        <f t="shared" ref="L29:Q29" si="17">E29/E27</f>
        <v>2.9065852154523397E-2</v>
      </c>
      <c r="M29" s="346">
        <f t="shared" si="17"/>
        <v>0.16145484864842774</v>
      </c>
      <c r="N29" s="347">
        <f t="shared" si="17"/>
        <v>0.10931884488984313</v>
      </c>
      <c r="O29" s="345">
        <f t="shared" si="17"/>
        <v>1.7466860203415892E-2</v>
      </c>
      <c r="P29" s="346">
        <f t="shared" si="17"/>
        <v>0.11144550587181681</v>
      </c>
      <c r="Q29" s="347">
        <f t="shared" si="17"/>
        <v>7.2532573557450075E-2</v>
      </c>
      <c r="S29" s="326">
        <f t="shared" si="15"/>
        <v>-0.44595244970642028</v>
      </c>
      <c r="T29" s="330">
        <f t="shared" si="15"/>
        <v>-0.41495329674567766</v>
      </c>
      <c r="U29" s="209">
        <f t="shared" si="15"/>
        <v>-0.41819911129161336</v>
      </c>
    </row>
    <row r="30" spans="1:33" ht="24" customHeight="1" thickBot="1">
      <c r="A30" s="8"/>
      <c r="B30" t="s">
        <v>36</v>
      </c>
      <c r="E30" s="19"/>
      <c r="F30" s="154">
        <v>163.19400000000002</v>
      </c>
      <c r="G30" s="119">
        <v>163.19400000000002</v>
      </c>
      <c r="H30" s="19">
        <v>0.78900000000000003</v>
      </c>
      <c r="I30" s="154">
        <v>125.143</v>
      </c>
      <c r="J30" s="20">
        <v>125.932</v>
      </c>
      <c r="L30" s="345">
        <f t="shared" ref="L30:Q30" si="18">E30/E27</f>
        <v>0</v>
      </c>
      <c r="M30" s="346">
        <f t="shared" si="18"/>
        <v>1.0985662174025346E-2</v>
      </c>
      <c r="N30" s="347">
        <f t="shared" si="18"/>
        <v>6.6594074280586172E-3</v>
      </c>
      <c r="O30" s="345">
        <f t="shared" si="18"/>
        <v>8.867624572423713E-5</v>
      </c>
      <c r="P30" s="346">
        <f t="shared" si="18"/>
        <v>9.9391568852029467E-3</v>
      </c>
      <c r="Q30" s="347">
        <f t="shared" si="18"/>
        <v>5.8604527959728297E-3</v>
      </c>
      <c r="S30" s="326"/>
      <c r="T30" s="330">
        <f t="shared" si="15"/>
        <v>-0.23316420946848543</v>
      </c>
      <c r="U30" s="209">
        <f t="shared" si="15"/>
        <v>-0.22832947289728794</v>
      </c>
    </row>
    <row r="31" spans="1:33" ht="24" customHeight="1" thickBot="1">
      <c r="A31" s="12" t="s">
        <v>21</v>
      </c>
      <c r="B31" s="13"/>
      <c r="C31" s="13"/>
      <c r="D31" s="13"/>
      <c r="E31" s="17">
        <v>16233.596999999994</v>
      </c>
      <c r="F31" s="340">
        <v>29386.146999999997</v>
      </c>
      <c r="G31" s="162">
        <v>45619.743999999992</v>
      </c>
      <c r="H31" s="17">
        <v>15805.683999999997</v>
      </c>
      <c r="I31" s="340">
        <v>26177.445000000007</v>
      </c>
      <c r="J31" s="18">
        <v>41983.129000000008</v>
      </c>
      <c r="L31" s="334">
        <f t="shared" ref="L31:Q31" si="19">E31/E35</f>
        <v>0.62716240022871084</v>
      </c>
      <c r="M31" s="343">
        <f t="shared" si="19"/>
        <v>0.66422389038593055</v>
      </c>
      <c r="N31" s="335">
        <f t="shared" si="19"/>
        <v>0.65054403583242904</v>
      </c>
      <c r="O31" s="334">
        <f t="shared" si="19"/>
        <v>0.63982285061716049</v>
      </c>
      <c r="P31" s="343">
        <f t="shared" si="19"/>
        <v>0.67522718014941663</v>
      </c>
      <c r="Q31" s="335">
        <f t="shared" si="19"/>
        <v>0.66144776848205</v>
      </c>
      <c r="S31" s="327">
        <f t="shared" si="15"/>
        <v>-2.6359715594762946E-2</v>
      </c>
      <c r="T31" s="331">
        <f t="shared" si="15"/>
        <v>-0.1091909735563492</v>
      </c>
      <c r="U31" s="328">
        <f t="shared" si="15"/>
        <v>-7.9715813398689481E-2</v>
      </c>
    </row>
    <row r="32" spans="1:33" ht="24" customHeight="1">
      <c r="A32" s="46"/>
      <c r="B32" s="3" t="s">
        <v>33</v>
      </c>
      <c r="C32" s="3"/>
      <c r="D32" s="3"/>
      <c r="E32" s="19">
        <v>15919.283999999994</v>
      </c>
      <c r="F32" s="154">
        <v>27977.343999999997</v>
      </c>
      <c r="G32" s="119">
        <v>43896.62799999999</v>
      </c>
      <c r="H32" s="19">
        <v>15624.468999999997</v>
      </c>
      <c r="I32" s="154">
        <v>25046.628000000008</v>
      </c>
      <c r="J32" s="20">
        <v>40671.097000000009</v>
      </c>
      <c r="L32" s="336">
        <f>E32/G32</f>
        <v>0.3626539150114218</v>
      </c>
      <c r="M32" s="344">
        <f>F32/G32</f>
        <v>0.63734608498857825</v>
      </c>
      <c r="N32" s="337">
        <f t="shared" ref="N32:N34" si="20">L32+M32</f>
        <v>1</v>
      </c>
      <c r="O32" s="336">
        <f>H32/J32</f>
        <v>0.38416640200287672</v>
      </c>
      <c r="P32" s="344">
        <f>I32/J32</f>
        <v>0.61583359799712323</v>
      </c>
      <c r="Q32" s="337">
        <f t="shared" ref="Q32:Q34" si="21">O32+P32</f>
        <v>1</v>
      </c>
      <c r="S32" s="326">
        <f t="shared" si="15"/>
        <v>-1.8519363056780504E-2</v>
      </c>
      <c r="T32" s="330">
        <f t="shared" si="15"/>
        <v>-0.10475318886596204</v>
      </c>
      <c r="U32" s="209">
        <f t="shared" si="15"/>
        <v>-7.3480154329849251E-2</v>
      </c>
    </row>
    <row r="33" spans="1:21" ht="24" customHeight="1">
      <c r="A33" s="8"/>
      <c r="B33" s="3" t="s">
        <v>37</v>
      </c>
      <c r="D33" s="3"/>
      <c r="E33" s="19">
        <v>293.91300000000007</v>
      </c>
      <c r="F33" s="154">
        <v>1360.5860000000005</v>
      </c>
      <c r="G33" s="119">
        <v>1654.4990000000005</v>
      </c>
      <c r="H33" s="19">
        <v>177.67500000000001</v>
      </c>
      <c r="I33" s="154">
        <v>1101.6350000000002</v>
      </c>
      <c r="J33" s="20">
        <v>1279.3100000000002</v>
      </c>
      <c r="L33" s="345">
        <f>E33/G33</f>
        <v>0.17764471299166695</v>
      </c>
      <c r="M33" s="346">
        <f>F33/G33</f>
        <v>0.82235528700833305</v>
      </c>
      <c r="N33" s="347">
        <f t="shared" si="20"/>
        <v>1</v>
      </c>
      <c r="O33" s="345">
        <f>H33/J33</f>
        <v>0.13888346061548804</v>
      </c>
      <c r="P33" s="346">
        <f>I33/J33</f>
        <v>0.86111653938451205</v>
      </c>
      <c r="Q33" s="347">
        <f t="shared" si="21"/>
        <v>1</v>
      </c>
      <c r="S33" s="326">
        <f t="shared" si="15"/>
        <v>-0.39548437803023356</v>
      </c>
      <c r="T33" s="330">
        <f t="shared" si="15"/>
        <v>-0.19032314017636531</v>
      </c>
      <c r="U33" s="209">
        <f t="shared" si="15"/>
        <v>-0.22676894939193085</v>
      </c>
    </row>
    <row r="34" spans="1:21" ht="24" customHeight="1" thickBot="1">
      <c r="A34" s="8"/>
      <c r="B34" t="s">
        <v>36</v>
      </c>
      <c r="E34" s="19">
        <v>20.399999999999999</v>
      </c>
      <c r="F34" s="154">
        <v>48.217000000000006</v>
      </c>
      <c r="G34" s="119">
        <v>68.617000000000004</v>
      </c>
      <c r="H34" s="19">
        <v>3.54</v>
      </c>
      <c r="I34" s="154">
        <v>29.182000000000002</v>
      </c>
      <c r="J34" s="20">
        <v>32.722000000000001</v>
      </c>
      <c r="L34" s="348">
        <f>E34/G34</f>
        <v>0.2973024177681915</v>
      </c>
      <c r="M34" s="349">
        <f>F34/G34</f>
        <v>0.70269758223180845</v>
      </c>
      <c r="N34" s="350">
        <f t="shared" si="20"/>
        <v>1</v>
      </c>
      <c r="O34" s="348">
        <f>H34/J34</f>
        <v>0.1081840963266304</v>
      </c>
      <c r="P34" s="349">
        <f>I34/J34</f>
        <v>0.8918159036733696</v>
      </c>
      <c r="Q34" s="350">
        <f t="shared" si="21"/>
        <v>1</v>
      </c>
      <c r="S34" s="326">
        <f t="shared" si="15"/>
        <v>-0.82647058823529418</v>
      </c>
      <c r="T34" s="330">
        <f t="shared" si="15"/>
        <v>-0.39477777547338078</v>
      </c>
      <c r="U34" s="209">
        <f t="shared" si="15"/>
        <v>-0.52312109244064886</v>
      </c>
    </row>
    <row r="35" spans="1:21" ht="24" customHeight="1" thickBot="1">
      <c r="A35" s="12" t="s">
        <v>12</v>
      </c>
      <c r="B35" s="13"/>
      <c r="C35" s="13"/>
      <c r="D35" s="13"/>
      <c r="E35" s="17">
        <v>25884.199999999997</v>
      </c>
      <c r="F35" s="340">
        <v>44241.327999999994</v>
      </c>
      <c r="G35" s="162">
        <v>70125.527999999977</v>
      </c>
      <c r="H35" s="17">
        <v>24703.218999999994</v>
      </c>
      <c r="I35" s="340">
        <v>38768.352000000014</v>
      </c>
      <c r="J35" s="18">
        <v>63471.571000000011</v>
      </c>
      <c r="L35" s="334">
        <f>L27+L31</f>
        <v>1</v>
      </c>
      <c r="M35" s="343">
        <f t="shared" ref="M35:Q35" si="22">M27+M31</f>
        <v>1</v>
      </c>
      <c r="N35" s="338">
        <f t="shared" si="22"/>
        <v>1.0000000000000002</v>
      </c>
      <c r="O35" s="334">
        <f t="shared" si="22"/>
        <v>1</v>
      </c>
      <c r="P35" s="343">
        <f t="shared" si="22"/>
        <v>0.99999999999999989</v>
      </c>
      <c r="Q35" s="335">
        <f t="shared" si="22"/>
        <v>1</v>
      </c>
      <c r="S35" s="327">
        <f t="shared" si="15"/>
        <v>-4.5625555358095038E-2</v>
      </c>
      <c r="T35" s="331">
        <f t="shared" si="15"/>
        <v>-0.1237073172848695</v>
      </c>
      <c r="U35" s="328">
        <f t="shared" si="15"/>
        <v>-9.4886372905455596E-2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25289.383999999995</v>
      </c>
      <c r="F36" s="342">
        <f t="shared" ref="F36:G38" si="23">F28+F32</f>
        <v>40270.89</v>
      </c>
      <c r="G36" s="324">
        <f t="shared" si="23"/>
        <v>65560.27399999999</v>
      </c>
      <c r="H36" s="180">
        <f>H28+H32</f>
        <v>24365.802999999993</v>
      </c>
      <c r="I36" s="342">
        <f t="shared" ref="I36:J38" si="24">I28+I32</f>
        <v>36109.19200000001</v>
      </c>
      <c r="J36" s="356">
        <f t="shared" si="24"/>
        <v>60474.99500000001</v>
      </c>
      <c r="L36" s="336">
        <f>E36/E35</f>
        <v>0.97702011265559674</v>
      </c>
      <c r="M36" s="344">
        <f t="shared" ref="M36:Q36" si="25">F36/F35</f>
        <v>0.91025499957867462</v>
      </c>
      <c r="N36" s="339">
        <f t="shared" si="25"/>
        <v>0.93489882885445097</v>
      </c>
      <c r="O36" s="336">
        <f t="shared" si="25"/>
        <v>0.98634121326455471</v>
      </c>
      <c r="P36" s="344">
        <f t="shared" si="25"/>
        <v>0.9314090008262409</v>
      </c>
      <c r="Q36" s="337">
        <f t="shared" si="25"/>
        <v>0.95278869023109569</v>
      </c>
      <c r="S36" s="326">
        <f t="shared" si="15"/>
        <v>-3.6520502041489114E-2</v>
      </c>
      <c r="T36" s="330">
        <f t="shared" si="15"/>
        <v>-0.10334258815735112</v>
      </c>
      <c r="U36" s="209">
        <f t="shared" si="15"/>
        <v>-7.7566469597121893E-2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574.41600000000005</v>
      </c>
      <c r="F37" s="154">
        <f t="shared" si="23"/>
        <v>3759.027</v>
      </c>
      <c r="G37" s="119">
        <f t="shared" si="23"/>
        <v>4333.4430000000002</v>
      </c>
      <c r="H37" s="19">
        <f>H29+H33</f>
        <v>333.08699999999999</v>
      </c>
      <c r="I37" s="154">
        <f t="shared" si="24"/>
        <v>2504.835</v>
      </c>
      <c r="J37" s="20">
        <f t="shared" si="24"/>
        <v>2837.922</v>
      </c>
      <c r="L37" s="345">
        <f>E37/E35</f>
        <v>2.2191761769728254E-2</v>
      </c>
      <c r="M37" s="346">
        <f t="shared" ref="M37:Q37" si="26">F37/F35</f>
        <v>8.4966414208904412E-2</v>
      </c>
      <c r="N37" s="323">
        <f t="shared" si="26"/>
        <v>6.1795513325760651E-2</v>
      </c>
      <c r="O37" s="345">
        <f t="shared" si="26"/>
        <v>1.3483546415550138E-2</v>
      </c>
      <c r="P37" s="346">
        <f t="shared" si="26"/>
        <v>6.461030378593341E-2</v>
      </c>
      <c r="Q37" s="347">
        <f t="shared" si="26"/>
        <v>4.471170250378708E-2</v>
      </c>
      <c r="S37" s="326">
        <f t="shared" si="15"/>
        <v>-0.42012931394668679</v>
      </c>
      <c r="T37" s="330">
        <f t="shared" si="15"/>
        <v>-0.33364804243225704</v>
      </c>
      <c r="U37" s="209">
        <f t="shared" si="15"/>
        <v>-0.3451114967936581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20.399999999999999</v>
      </c>
      <c r="F38" s="155">
        <f t="shared" si="23"/>
        <v>211.41100000000003</v>
      </c>
      <c r="G38" s="123">
        <f t="shared" si="23"/>
        <v>231.81100000000004</v>
      </c>
      <c r="H38" s="21">
        <f>H30+H34</f>
        <v>4.3289999999999997</v>
      </c>
      <c r="I38" s="155">
        <f t="shared" si="24"/>
        <v>154.32499999999999</v>
      </c>
      <c r="J38" s="22">
        <f t="shared" si="24"/>
        <v>158.654</v>
      </c>
      <c r="L38" s="348">
        <f>E38/E35</f>
        <v>7.8812557467489825E-4</v>
      </c>
      <c r="M38" s="349">
        <f t="shared" ref="M38:Q38" si="27">F38/F35</f>
        <v>4.7785862124211115E-3</v>
      </c>
      <c r="N38" s="351">
        <f t="shared" si="27"/>
        <v>3.3056578197885387E-3</v>
      </c>
      <c r="O38" s="348">
        <f t="shared" si="27"/>
        <v>1.7524031989515215E-4</v>
      </c>
      <c r="P38" s="349">
        <f t="shared" si="27"/>
        <v>3.9806953878256147E-3</v>
      </c>
      <c r="Q38" s="350">
        <f t="shared" si="27"/>
        <v>2.4996072651171652E-3</v>
      </c>
      <c r="S38" s="332">
        <f t="shared" si="15"/>
        <v>-0.78779411764705876</v>
      </c>
      <c r="T38" s="333">
        <f t="shared" si="15"/>
        <v>-0.27002379251789183</v>
      </c>
      <c r="U38" s="208">
        <f t="shared" si="15"/>
        <v>-0.31558899275703062</v>
      </c>
    </row>
    <row r="41" spans="1:21">
      <c r="A41" s="1" t="s">
        <v>133</v>
      </c>
    </row>
    <row r="42" spans="1:21" ht="15.75" thickBot="1"/>
    <row r="43" spans="1:21" ht="22.5" customHeight="1">
      <c r="A43" s="441" t="s">
        <v>16</v>
      </c>
      <c r="B43" s="428"/>
      <c r="C43" s="428"/>
      <c r="D43" s="428"/>
      <c r="E43" s="414" t="str">
        <f>E5</f>
        <v>jan-fev</v>
      </c>
      <c r="F43" s="477"/>
      <c r="G43" s="477"/>
      <c r="H43" s="477"/>
      <c r="I43" s="477"/>
      <c r="J43" s="415"/>
      <c r="L43" s="484" t="s">
        <v>160</v>
      </c>
      <c r="M43" s="471"/>
      <c r="N43" s="471"/>
    </row>
    <row r="44" spans="1:21" ht="18.75" customHeight="1">
      <c r="A44" s="455"/>
      <c r="B44" s="429"/>
      <c r="C44" s="429"/>
      <c r="D44" s="429"/>
      <c r="E44" s="479">
        <f>E25</f>
        <v>2025</v>
      </c>
      <c r="F44" s="473"/>
      <c r="G44" s="474"/>
      <c r="H44" s="480">
        <f>H25</f>
        <v>2026</v>
      </c>
      <c r="I44" s="481"/>
      <c r="J44" s="482"/>
      <c r="L44" s="485" t="s">
        <v>130</v>
      </c>
      <c r="M44" s="476" t="s">
        <v>129</v>
      </c>
      <c r="N44" s="429" t="s">
        <v>12</v>
      </c>
      <c r="S44" t="s">
        <v>136</v>
      </c>
    </row>
    <row r="45" spans="1:21" ht="18.75" customHeight="1" thickBot="1">
      <c r="A45" s="442"/>
      <c r="B45" s="465"/>
      <c r="C45" s="465"/>
      <c r="D45" s="465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25"/>
      <c r="M45" s="419"/>
      <c r="N45" s="465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2.343799301712882</v>
      </c>
      <c r="F46" s="359">
        <f t="shared" ref="F46:J46" si="28">(F27/F8)*10</f>
        <v>2.6772150598405697</v>
      </c>
      <c r="G46" s="360">
        <f t="shared" si="28"/>
        <v>2.5351909034405078</v>
      </c>
      <c r="H46" s="358">
        <f t="shared" si="28"/>
        <v>2.4326455788087924</v>
      </c>
      <c r="I46" s="359">
        <f t="shared" si="28"/>
        <v>2.5693919509748806</v>
      </c>
      <c r="J46" s="361">
        <f t="shared" si="28"/>
        <v>2.5109480129471011</v>
      </c>
      <c r="L46" s="365">
        <f>(H46-E46)/E46</f>
        <v>3.790694750654644E-2</v>
      </c>
      <c r="M46" s="329">
        <f>(I46-F46)/F46</f>
        <v>-4.0274354676650477E-2</v>
      </c>
      <c r="N46" s="164">
        <f>(J46-G46)/G46</f>
        <v>-9.5625502838885372E-3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9">(E28/E9)*10</f>
        <v>2.383414259176873</v>
      </c>
      <c r="F47" s="156">
        <f t="shared" si="29"/>
        <v>2.9219665413681279</v>
      </c>
      <c r="G47" s="362">
        <f t="shared" si="29"/>
        <v>2.661819104909382</v>
      </c>
      <c r="H47" s="124">
        <f t="shared" si="29"/>
        <v>2.4563430577309866</v>
      </c>
      <c r="I47" s="156">
        <f t="shared" si="29"/>
        <v>2.7767619315358023</v>
      </c>
      <c r="J47" s="363">
        <f t="shared" si="29"/>
        <v>2.6255860997542242</v>
      </c>
      <c r="L47" s="326">
        <f t="shared" ref="L47:N57" si="30">(H47-E47)/E47</f>
        <v>3.0598456929304442E-2</v>
      </c>
      <c r="M47" s="330">
        <f t="shared" si="30"/>
        <v>-4.9694138442919235E-2</v>
      </c>
      <c r="N47" s="209">
        <f t="shared" si="30"/>
        <v>-1.3612121533101446E-2</v>
      </c>
    </row>
    <row r="48" spans="1:21" ht="24" customHeight="1">
      <c r="A48" s="8"/>
      <c r="B48" t="s">
        <v>37</v>
      </c>
      <c r="E48" s="125">
        <f t="shared" si="29"/>
        <v>1.5070516367856355</v>
      </c>
      <c r="F48" s="157">
        <f t="shared" si="29"/>
        <v>1.8794497468929741</v>
      </c>
      <c r="G48" s="364">
        <f t="shared" si="29"/>
        <v>1.8320484562668788</v>
      </c>
      <c r="H48" s="125">
        <f t="shared" si="29"/>
        <v>1.5732029518053992</v>
      </c>
      <c r="I48" s="157">
        <f t="shared" si="29"/>
        <v>1.5982104416719236</v>
      </c>
      <c r="J48" s="363">
        <f t="shared" si="29"/>
        <v>1.5956812716210269</v>
      </c>
      <c r="L48" s="326">
        <f t="shared" si="30"/>
        <v>4.3894524517326214E-2</v>
      </c>
      <c r="M48" s="330">
        <f t="shared" si="30"/>
        <v>-0.1496391726812506</v>
      </c>
      <c r="N48" s="209">
        <f t="shared" si="30"/>
        <v>-0.12901797648272453</v>
      </c>
    </row>
    <row r="49" spans="1:14" ht="24" customHeight="1" thickBot="1">
      <c r="A49" s="8"/>
      <c r="B49" t="s">
        <v>36</v>
      </c>
      <c r="E49" s="125"/>
      <c r="F49" s="157">
        <f t="shared" si="29"/>
        <v>2.4984154686997657</v>
      </c>
      <c r="G49" s="364">
        <f t="shared" si="29"/>
        <v>2.4984154686997657</v>
      </c>
      <c r="H49" s="125">
        <f t="shared" si="29"/>
        <v>8.7666666666666675</v>
      </c>
      <c r="I49" s="157">
        <f t="shared" si="29"/>
        <v>3.2603756871531671</v>
      </c>
      <c r="J49" s="363">
        <f t="shared" si="29"/>
        <v>3.2732565695422764</v>
      </c>
      <c r="L49" s="326"/>
      <c r="M49" s="330">
        <f t="shared" si="30"/>
        <v>0.3049773858668684</v>
      </c>
      <c r="N49" s="209">
        <f t="shared" si="30"/>
        <v>0.3101330065194306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9"/>
        <v>2.9026346971978345</v>
      </c>
      <c r="F50" s="359">
        <f t="shared" si="29"/>
        <v>3.4798265566302033</v>
      </c>
      <c r="G50" s="360">
        <f t="shared" si="29"/>
        <v>3.2498650927979882</v>
      </c>
      <c r="H50" s="358">
        <f t="shared" si="29"/>
        <v>2.8831829692161257</v>
      </c>
      <c r="I50" s="359">
        <f t="shared" si="29"/>
        <v>3.3464650375964378</v>
      </c>
      <c r="J50" s="361">
        <f t="shared" si="29"/>
        <v>3.1555720897146933</v>
      </c>
      <c r="L50" s="327">
        <f t="shared" si="30"/>
        <v>-6.7014040728195119E-3</v>
      </c>
      <c r="M50" s="331">
        <f t="shared" si="30"/>
        <v>-3.8324185663698794E-2</v>
      </c>
      <c r="N50" s="328">
        <f t="shared" si="30"/>
        <v>-2.9014436104519301E-2</v>
      </c>
    </row>
    <row r="51" spans="1:14" ht="24" customHeight="1">
      <c r="A51" s="46"/>
      <c r="B51" s="3" t="s">
        <v>33</v>
      </c>
      <c r="C51" s="3"/>
      <c r="D51" s="3"/>
      <c r="E51" s="125">
        <f t="shared" si="29"/>
        <v>2.9313589227434327</v>
      </c>
      <c r="F51" s="157">
        <f t="shared" si="29"/>
        <v>3.6618572849999054</v>
      </c>
      <c r="G51" s="364">
        <f t="shared" si="29"/>
        <v>3.3583503495171318</v>
      </c>
      <c r="H51" s="125">
        <f t="shared" si="29"/>
        <v>2.9033841695240037</v>
      </c>
      <c r="I51" s="157">
        <f t="shared" si="29"/>
        <v>3.487712131575607</v>
      </c>
      <c r="J51" s="363">
        <f t="shared" si="29"/>
        <v>3.2374074852382351</v>
      </c>
      <c r="L51" s="326">
        <f t="shared" si="30"/>
        <v>-9.543271211990537E-3</v>
      </c>
      <c r="M51" s="330">
        <f t="shared" si="30"/>
        <v>-4.7556510227105386E-2</v>
      </c>
      <c r="N51" s="209">
        <f t="shared" si="30"/>
        <v>-3.6012581086510558E-2</v>
      </c>
    </row>
    <row r="52" spans="1:14" ht="24" customHeight="1">
      <c r="A52" s="8"/>
      <c r="B52" s="3" t="s">
        <v>37</v>
      </c>
      <c r="D52" s="3"/>
      <c r="E52" s="125">
        <f t="shared" si="29"/>
        <v>2.129387728487905</v>
      </c>
      <c r="F52" s="157">
        <f t="shared" si="29"/>
        <v>1.7885714811538156</v>
      </c>
      <c r="G52" s="364">
        <f t="shared" si="29"/>
        <v>1.8409135921703548</v>
      </c>
      <c r="H52" s="125">
        <f t="shared" si="29"/>
        <v>1.8073300240061845</v>
      </c>
      <c r="I52" s="157">
        <f t="shared" si="29"/>
        <v>1.7860402754201912</v>
      </c>
      <c r="J52" s="363">
        <f t="shared" si="29"/>
        <v>1.7889670274964309</v>
      </c>
      <c r="L52" s="326">
        <f t="shared" si="30"/>
        <v>-0.15124427560706205</v>
      </c>
      <c r="M52" s="330">
        <f t="shared" si="30"/>
        <v>-1.4152108318262614E-3</v>
      </c>
      <c r="N52" s="209">
        <f t="shared" si="30"/>
        <v>-2.8217817987144751E-2</v>
      </c>
    </row>
    <row r="53" spans="1:14" ht="24" customHeight="1" thickBot="1">
      <c r="A53" s="8"/>
      <c r="B53" t="s">
        <v>36</v>
      </c>
      <c r="E53" s="125">
        <f t="shared" si="29"/>
        <v>0.84999999999999987</v>
      </c>
      <c r="F53" s="157">
        <f t="shared" si="29"/>
        <v>1.1008698828740382</v>
      </c>
      <c r="G53" s="364">
        <f t="shared" si="29"/>
        <v>1.0120650747061166</v>
      </c>
      <c r="H53" s="125">
        <f t="shared" si="29"/>
        <v>1.5733333333333333</v>
      </c>
      <c r="I53" s="157">
        <f t="shared" si="29"/>
        <v>1.2047725208488154</v>
      </c>
      <c r="J53" s="363">
        <f t="shared" si="29"/>
        <v>1.2360985191900875</v>
      </c>
      <c r="L53" s="326">
        <f t="shared" si="30"/>
        <v>0.85098039215686294</v>
      </c>
      <c r="M53" s="330">
        <f t="shared" si="30"/>
        <v>9.4382305839377512E-2</v>
      </c>
      <c r="N53" s="209">
        <f t="shared" si="30"/>
        <v>0.22136268712664126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9"/>
        <v>2.6656670320894023</v>
      </c>
      <c r="F54" s="359">
        <f t="shared" si="29"/>
        <v>3.1615717628091975</v>
      </c>
      <c r="G54" s="360">
        <f t="shared" si="29"/>
        <v>2.9584242949669188</v>
      </c>
      <c r="H54" s="358">
        <f t="shared" si="29"/>
        <v>2.7028830971572977</v>
      </c>
      <c r="I54" s="359">
        <f t="shared" si="29"/>
        <v>3.0471647587214172</v>
      </c>
      <c r="J54" s="361">
        <f t="shared" si="29"/>
        <v>2.9032373611556652</v>
      </c>
      <c r="L54" s="327">
        <f t="shared" si="30"/>
        <v>1.3961257959035021E-2</v>
      </c>
      <c r="M54" s="331">
        <f t="shared" si="30"/>
        <v>-3.6186749082717178E-2</v>
      </c>
      <c r="N54" s="328">
        <f t="shared" si="30"/>
        <v>-1.8654164619030994E-2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9"/>
        <v>2.7012624677408099</v>
      </c>
      <c r="F55" s="156">
        <f t="shared" si="29"/>
        <v>3.3991070345611569</v>
      </c>
      <c r="G55" s="362">
        <f t="shared" si="29"/>
        <v>3.0910730221930187</v>
      </c>
      <c r="H55" s="124">
        <f t="shared" si="29"/>
        <v>2.7254368105397822</v>
      </c>
      <c r="I55" s="156">
        <f t="shared" si="29"/>
        <v>3.2340339399350078</v>
      </c>
      <c r="J55" s="366">
        <f t="shared" si="29"/>
        <v>3.007880473410335</v>
      </c>
      <c r="L55" s="326">
        <f t="shared" si="30"/>
        <v>8.9492757877728014E-3</v>
      </c>
      <c r="M55" s="330">
        <f t="shared" si="30"/>
        <v>-4.8563664794233519E-2</v>
      </c>
      <c r="N55" s="209">
        <f t="shared" si="30"/>
        <v>-2.6913808954167374E-2</v>
      </c>
    </row>
    <row r="56" spans="1:14" ht="24" customHeight="1">
      <c r="A56" s="8"/>
      <c r="B56" s="3" t="s">
        <v>37</v>
      </c>
      <c r="C56" s="3"/>
      <c r="D56" s="183"/>
      <c r="E56" s="125">
        <f t="shared" si="29"/>
        <v>1.7720466198165072</v>
      </c>
      <c r="F56" s="157">
        <f t="shared" si="29"/>
        <v>1.84550907258312</v>
      </c>
      <c r="G56" s="364">
        <f t="shared" si="29"/>
        <v>1.8354230507771061</v>
      </c>
      <c r="H56" s="125">
        <f t="shared" si="29"/>
        <v>1.6899819883812373</v>
      </c>
      <c r="I56" s="157">
        <f t="shared" si="29"/>
        <v>1.6757159056319129</v>
      </c>
      <c r="J56" s="363">
        <f t="shared" si="29"/>
        <v>1.6773778282147664</v>
      </c>
      <c r="L56" s="326">
        <f t="shared" si="30"/>
        <v>-4.6310650361877981E-2</v>
      </c>
      <c r="M56" s="330">
        <f t="shared" si="30"/>
        <v>-9.200343117985936E-2</v>
      </c>
      <c r="N56" s="209">
        <f t="shared" si="30"/>
        <v>-8.6108334803479972E-2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9"/>
        <v>0.84999999999999987</v>
      </c>
      <c r="F57" s="158">
        <f t="shared" si="29"/>
        <v>1.9374530324969299</v>
      </c>
      <c r="G57" s="367">
        <f t="shared" si="29"/>
        <v>1.7413948526870899</v>
      </c>
      <c r="H57" s="126">
        <f t="shared" si="29"/>
        <v>1.85</v>
      </c>
      <c r="I57" s="158">
        <f t="shared" si="29"/>
        <v>2.4650587013816789</v>
      </c>
      <c r="J57" s="368">
        <f t="shared" si="29"/>
        <v>2.4428978366309955</v>
      </c>
      <c r="L57" s="332">
        <f t="shared" si="30"/>
        <v>1.1764705882352946</v>
      </c>
      <c r="M57" s="333">
        <f t="shared" si="30"/>
        <v>0.27231920466468651</v>
      </c>
      <c r="N57" s="208">
        <f t="shared" si="30"/>
        <v>0.40283970224296861</v>
      </c>
    </row>
  </sheetData>
  <mergeCells count="30"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43:D45"/>
    <mergeCell ref="E43:J43"/>
    <mergeCell ref="L43:N43"/>
    <mergeCell ref="E44:G44"/>
    <mergeCell ref="H44:J44"/>
    <mergeCell ref="L44:L45"/>
    <mergeCell ref="M44:M45"/>
    <mergeCell ref="N44:N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AC7F584-806A-402B-BF32-14CD8C18D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EDB4853A-363D-4758-983D-1C93847321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C8BB30D2-7DF5-401B-9883-1AAB2A56C03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B7182A91-EA14-4FC7-8D6A-93AF376D5A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2C405C41-667A-4CD7-8D84-2039E7113E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D5C2D83B-8AA8-40D3-BF29-072C3F3A0B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1E87-D665-4F68-8B5E-988BF66857C1}">
  <sheetPr>
    <pageSetUpPr fitToPage="1"/>
  </sheetPr>
  <dimension ref="A1:AQ97"/>
  <sheetViews>
    <sheetView showGridLines="0" topLeftCell="A2" workbookViewId="0">
      <selection activeCell="B5" sqref="B5:G5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147</v>
      </c>
    </row>
    <row r="3" spans="1:43" ht="8.25" customHeight="1" thickBot="1"/>
    <row r="4" spans="1:43">
      <c r="A4" s="468" t="s">
        <v>3</v>
      </c>
      <c r="B4" s="414" t="s">
        <v>137</v>
      </c>
      <c r="C4" s="477"/>
      <c r="D4" s="477"/>
      <c r="E4" s="477"/>
      <c r="F4" s="477"/>
      <c r="G4" s="492"/>
      <c r="H4" s="477" t="s">
        <v>139</v>
      </c>
      <c r="I4" s="477"/>
      <c r="J4" s="477"/>
      <c r="K4" s="477"/>
      <c r="L4" s="477"/>
      <c r="M4" s="492"/>
      <c r="N4" s="471" t="s">
        <v>160</v>
      </c>
      <c r="O4" s="471"/>
      <c r="P4" s="471"/>
      <c r="R4" s="478" t="s">
        <v>138</v>
      </c>
      <c r="S4" s="477"/>
      <c r="T4" s="477"/>
      <c r="U4" s="477"/>
      <c r="V4" s="477"/>
      <c r="W4" s="492"/>
      <c r="X4" s="477" t="s">
        <v>140</v>
      </c>
      <c r="Y4" s="477"/>
      <c r="Z4" s="477"/>
      <c r="AA4" s="477"/>
      <c r="AB4" s="477"/>
      <c r="AC4" s="415"/>
      <c r="AE4" s="471" t="s">
        <v>160</v>
      </c>
      <c r="AF4" s="471"/>
      <c r="AG4" s="471"/>
      <c r="AI4" s="486" t="s">
        <v>143</v>
      </c>
      <c r="AJ4" s="487"/>
      <c r="AK4" s="487"/>
      <c r="AL4" s="487"/>
      <c r="AM4" s="487"/>
      <c r="AN4" s="488"/>
      <c r="AO4" s="471" t="s">
        <v>160</v>
      </c>
      <c r="AP4" s="471"/>
      <c r="AQ4" s="471"/>
    </row>
    <row r="5" spans="1:43">
      <c r="A5" s="469"/>
      <c r="B5" s="497" t="s">
        <v>219</v>
      </c>
      <c r="C5" s="473"/>
      <c r="D5" s="474"/>
      <c r="E5" s="498" t="s">
        <v>220</v>
      </c>
      <c r="F5" s="481"/>
      <c r="G5" s="495"/>
      <c r="H5" s="499" t="str">
        <f>B5</f>
        <v>jan-fev 2025</v>
      </c>
      <c r="I5" s="473"/>
      <c r="J5" s="474"/>
      <c r="K5" s="497" t="str">
        <f>E5</f>
        <v>jan-fev 2026</v>
      </c>
      <c r="L5" s="473"/>
      <c r="M5" s="474"/>
      <c r="N5" s="479" t="s">
        <v>141</v>
      </c>
      <c r="O5" s="473"/>
      <c r="P5" s="483"/>
      <c r="R5" s="500" t="str">
        <f>H5</f>
        <v>jan-fev 2025</v>
      </c>
      <c r="S5" s="473"/>
      <c r="T5" s="474"/>
      <c r="U5" s="501" t="str">
        <f>K5</f>
        <v>jan-fev 2026</v>
      </c>
      <c r="V5" s="481"/>
      <c r="W5" s="495"/>
      <c r="X5" s="499" t="str">
        <f>R5</f>
        <v>jan-fev 2025</v>
      </c>
      <c r="Y5" s="473"/>
      <c r="Z5" s="474"/>
      <c r="AA5" s="497" t="str">
        <f>U5</f>
        <v>jan-fev 2026</v>
      </c>
      <c r="AB5" s="473"/>
      <c r="AC5" s="483"/>
      <c r="AE5" s="472" t="s">
        <v>142</v>
      </c>
      <c r="AF5" s="473"/>
      <c r="AG5" s="483"/>
      <c r="AI5" s="502" t="str">
        <f>X5</f>
        <v>jan-fev 2025</v>
      </c>
      <c r="AJ5" s="490"/>
      <c r="AK5" s="508"/>
      <c r="AL5" s="503" t="str">
        <f>AA5</f>
        <v>jan-fev 2026</v>
      </c>
      <c r="AM5" s="490"/>
      <c r="AN5" s="491"/>
      <c r="AO5" s="473" t="s">
        <v>143</v>
      </c>
      <c r="AP5" s="473"/>
      <c r="AQ5" s="483"/>
    </row>
    <row r="6" spans="1:43" ht="19.5" customHeight="1" thickBot="1">
      <c r="A6" s="470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169</v>
      </c>
      <c r="B7" s="39">
        <v>10333.980000000001</v>
      </c>
      <c r="C7" s="370">
        <v>17775.469999999998</v>
      </c>
      <c r="D7" s="375">
        <v>28109.449999999997</v>
      </c>
      <c r="E7" s="39">
        <v>7953.7100000000009</v>
      </c>
      <c r="F7" s="379">
        <v>16251.15</v>
      </c>
      <c r="G7" s="377">
        <v>24204.86</v>
      </c>
      <c r="H7" s="345">
        <f t="shared" ref="H7:H32" si="0">B7/$B$33</f>
        <v>0.10642380215062178</v>
      </c>
      <c r="I7" s="323">
        <f t="shared" ref="I7:I32" si="1">C7/$C$33</f>
        <v>0.12702698260473103</v>
      </c>
      <c r="J7" s="398">
        <f t="shared" ref="J7:J32" si="2">D7/$D$33</f>
        <v>0.11858688578880699</v>
      </c>
      <c r="K7" s="323">
        <f t="shared" ref="K7:K32" si="3">E7/$E$33</f>
        <v>8.7024886589439937E-2</v>
      </c>
      <c r="L7" s="323">
        <f t="shared" ref="L7:L32" si="4">F7/$F$33</f>
        <v>0.12773287749939832</v>
      </c>
      <c r="M7" s="399">
        <f t="shared" ref="M7:M32" si="5">G7/$G$33</f>
        <v>0.11071484881560956</v>
      </c>
      <c r="N7" s="392">
        <f t="shared" ref="N7:P33" si="6">(E7-B7)/B7</f>
        <v>-0.23033429520862245</v>
      </c>
      <c r="O7" s="393">
        <f t="shared" si="6"/>
        <v>-8.5754131958254723E-2</v>
      </c>
      <c r="P7" s="382">
        <f t="shared" si="6"/>
        <v>-0.13890666661923293</v>
      </c>
      <c r="R7" s="401">
        <v>3211.471</v>
      </c>
      <c r="S7" s="369">
        <v>6708.6329999999998</v>
      </c>
      <c r="T7" s="374">
        <v>9920.1039999999994</v>
      </c>
      <c r="U7" s="39">
        <v>2614.8649999999998</v>
      </c>
      <c r="V7" s="112">
        <v>5666.7070000000003</v>
      </c>
      <c r="W7" s="380">
        <v>8281.5720000000001</v>
      </c>
      <c r="X7" s="345">
        <f>R7/$R$33</f>
        <v>0.12407070722680234</v>
      </c>
      <c r="Y7" s="323">
        <f>S7/$S$33</f>
        <v>0.15163724289650615</v>
      </c>
      <c r="Z7" s="398">
        <f>T7/$T$33</f>
        <v>0.14146209351892505</v>
      </c>
      <c r="AA7" s="323">
        <f>U7/$U$33</f>
        <v>0.10585118481927396</v>
      </c>
      <c r="AB7" s="323">
        <f>V7/$V$33</f>
        <v>0.14616837465776214</v>
      </c>
      <c r="AC7" s="399">
        <f>W7/$W$33</f>
        <v>0.13047687129092808</v>
      </c>
      <c r="AE7" s="392">
        <f t="shared" ref="AE7:AG33" si="7">(U7-R7)/R7</f>
        <v>-0.18577343528868864</v>
      </c>
      <c r="AF7" s="393">
        <f t="shared" si="7"/>
        <v>-0.1553112236129178</v>
      </c>
      <c r="AG7" s="382">
        <f t="shared" si="7"/>
        <v>-0.16517286512318816</v>
      </c>
      <c r="AI7" s="27">
        <f t="shared" ref="AI7:AN22" si="8">(R7/B7)*10</f>
        <v>3.107680680628373</v>
      </c>
      <c r="AJ7" s="28">
        <f t="shared" si="8"/>
        <v>3.7740959873353566</v>
      </c>
      <c r="AK7" s="406">
        <f t="shared" si="8"/>
        <v>3.5290992886733825</v>
      </c>
      <c r="AL7" s="28">
        <f t="shared" si="8"/>
        <v>3.287604149510102</v>
      </c>
      <c r="AM7" s="28">
        <f t="shared" si="8"/>
        <v>3.486957538389591</v>
      </c>
      <c r="AN7" s="402">
        <f t="shared" si="8"/>
        <v>3.4214500724234718</v>
      </c>
      <c r="AO7" s="383">
        <f t="shared" ref="AO7:AQ18" si="9">(AL7-AI7)/AI7</f>
        <v>5.7896382341749646E-2</v>
      </c>
      <c r="AP7" s="381">
        <f t="shared" si="9"/>
        <v>-7.6081384763214605E-2</v>
      </c>
      <c r="AQ7" s="382">
        <f t="shared" si="9"/>
        <v>-3.0503311877738918E-2</v>
      </c>
    </row>
    <row r="8" spans="1:43" ht="20.100000000000001" customHeight="1">
      <c r="A8" s="8" t="s">
        <v>170</v>
      </c>
      <c r="B8" s="19">
        <v>12152.380000000001</v>
      </c>
      <c r="C8" s="371">
        <v>13733.33</v>
      </c>
      <c r="D8" s="375">
        <v>25885.71</v>
      </c>
      <c r="E8" s="19">
        <v>11252.400000000001</v>
      </c>
      <c r="F8" s="369">
        <v>9425.59</v>
      </c>
      <c r="G8" s="377">
        <v>20677.990000000002</v>
      </c>
      <c r="H8" s="345">
        <f t="shared" si="0"/>
        <v>0.12515047298128823</v>
      </c>
      <c r="I8" s="323">
        <f t="shared" si="1"/>
        <v>9.8141060180970227E-2</v>
      </c>
      <c r="J8" s="399">
        <f t="shared" si="2"/>
        <v>0.1092054713035004</v>
      </c>
      <c r="K8" s="323">
        <f t="shared" si="3"/>
        <v>0.12311724137025537</v>
      </c>
      <c r="L8" s="323">
        <f t="shared" si="4"/>
        <v>7.4084463735154371E-2</v>
      </c>
      <c r="M8" s="399">
        <f t="shared" si="5"/>
        <v>9.4582680365045954E-2</v>
      </c>
      <c r="N8" s="394">
        <f t="shared" si="6"/>
        <v>-7.4057921164413842E-2</v>
      </c>
      <c r="O8" s="395">
        <f t="shared" si="6"/>
        <v>-0.31367046448312241</v>
      </c>
      <c r="P8" s="386">
        <f t="shared" si="6"/>
        <v>-0.20118126951124762</v>
      </c>
      <c r="R8" s="401">
        <v>3472.3249999999998</v>
      </c>
      <c r="S8" s="369">
        <v>4133.2920000000004</v>
      </c>
      <c r="T8" s="374">
        <v>7605.6170000000002</v>
      </c>
      <c r="U8" s="19">
        <v>3102.1469999999999</v>
      </c>
      <c r="V8" s="119">
        <v>2789.1350000000002</v>
      </c>
      <c r="W8" s="375">
        <v>5891.2820000000002</v>
      </c>
      <c r="X8" s="345">
        <f t="shared" ref="X8:X32" si="10">R8/$R$33</f>
        <v>0.13414843804328497</v>
      </c>
      <c r="Y8" s="323">
        <f t="shared" ref="Y8:Y32" si="11">S8/$S$33</f>
        <v>9.3426038205724732E-2</v>
      </c>
      <c r="Z8" s="399">
        <f t="shared" ref="Z8:Z32" si="12">T8/$T$33</f>
        <v>0.10845717981617191</v>
      </c>
      <c r="AA8" s="323">
        <f t="shared" ref="AA8:AA32" si="13">U8/$U$33</f>
        <v>0.12557663031688301</v>
      </c>
      <c r="AB8" s="323">
        <f t="shared" ref="AB8:AB32" si="14">V8/$V$33</f>
        <v>7.1943604928060942E-2</v>
      </c>
      <c r="AC8" s="399">
        <f t="shared" ref="AC8:AC32" si="15">W8/$W$33</f>
        <v>9.2817649022741255E-2</v>
      </c>
      <c r="AE8" s="394">
        <f t="shared" si="7"/>
        <v>-0.10660810839999134</v>
      </c>
      <c r="AF8" s="395">
        <f t="shared" si="7"/>
        <v>-0.32520252621881057</v>
      </c>
      <c r="AG8" s="386">
        <f t="shared" si="7"/>
        <v>-0.22540380353099557</v>
      </c>
      <c r="AI8" s="27">
        <f t="shared" si="8"/>
        <v>2.8573209527680992</v>
      </c>
      <c r="AJ8" s="28">
        <f t="shared" si="8"/>
        <v>3.0096793712814014</v>
      </c>
      <c r="AK8" s="402">
        <f t="shared" si="8"/>
        <v>2.9381527491422874</v>
      </c>
      <c r="AL8" s="28">
        <f t="shared" si="8"/>
        <v>2.7568758664818165</v>
      </c>
      <c r="AM8" s="28">
        <f t="shared" si="8"/>
        <v>2.9591091910426832</v>
      </c>
      <c r="AN8" s="402">
        <f t="shared" si="8"/>
        <v>2.8490593137921043</v>
      </c>
      <c r="AO8" s="384">
        <f t="shared" si="9"/>
        <v>-3.515358895505738E-2</v>
      </c>
      <c r="AP8" s="385">
        <f t="shared" si="9"/>
        <v>-1.6802514155249505E-2</v>
      </c>
      <c r="AQ8" s="386">
        <f t="shared" si="9"/>
        <v>-3.0322941983255115E-2</v>
      </c>
    </row>
    <row r="9" spans="1:43" ht="20.100000000000001" customHeight="1">
      <c r="A9" s="8" t="s">
        <v>171</v>
      </c>
      <c r="B9" s="19">
        <v>5116.63</v>
      </c>
      <c r="C9" s="371">
        <v>12350.26</v>
      </c>
      <c r="D9" s="375">
        <v>17466.89</v>
      </c>
      <c r="E9" s="19">
        <v>5415.88</v>
      </c>
      <c r="F9" s="369">
        <v>13717.78</v>
      </c>
      <c r="G9" s="377">
        <v>19133.66</v>
      </c>
      <c r="H9" s="345">
        <f t="shared" si="0"/>
        <v>5.269327198213427E-2</v>
      </c>
      <c r="I9" s="323">
        <f t="shared" si="1"/>
        <v>8.8257371657903025E-2</v>
      </c>
      <c r="J9" s="399">
        <f t="shared" si="2"/>
        <v>7.3688531419706008E-2</v>
      </c>
      <c r="K9" s="323">
        <f t="shared" si="3"/>
        <v>5.9257421100595307E-2</v>
      </c>
      <c r="L9" s="323">
        <f t="shared" si="4"/>
        <v>0.10782077036417094</v>
      </c>
      <c r="M9" s="399">
        <f t="shared" si="5"/>
        <v>8.7518798877137718E-2</v>
      </c>
      <c r="N9" s="394">
        <f t="shared" si="6"/>
        <v>5.8485761135747549E-2</v>
      </c>
      <c r="O9" s="395">
        <f t="shared" si="6"/>
        <v>0.11072803325598007</v>
      </c>
      <c r="P9" s="386">
        <f t="shared" si="6"/>
        <v>9.542454323580217E-2</v>
      </c>
      <c r="R9" s="401">
        <v>1653.5309999999999</v>
      </c>
      <c r="S9" s="369">
        <v>3701.6860000000001</v>
      </c>
      <c r="T9" s="374">
        <v>5355.2170000000006</v>
      </c>
      <c r="U9" s="19">
        <v>1785.2059999999999</v>
      </c>
      <c r="V9" s="119">
        <v>4025.69</v>
      </c>
      <c r="W9" s="375">
        <v>5810.8959999999997</v>
      </c>
      <c r="X9" s="345">
        <f t="shared" si="10"/>
        <v>6.3881866157733225E-2</v>
      </c>
      <c r="Y9" s="323">
        <f t="shared" si="11"/>
        <v>8.367031839550565E-2</v>
      </c>
      <c r="Z9" s="399">
        <f t="shared" si="12"/>
        <v>7.6366155845557393E-2</v>
      </c>
      <c r="AA9" s="323">
        <f t="shared" si="13"/>
        <v>7.2266128555958639E-2</v>
      </c>
      <c r="AB9" s="323">
        <f t="shared" si="14"/>
        <v>0.10383959576099602</v>
      </c>
      <c r="AC9" s="399">
        <f t="shared" si="15"/>
        <v>9.1551160755104083E-2</v>
      </c>
      <c r="AE9" s="394">
        <f t="shared" si="7"/>
        <v>7.9632616503712339E-2</v>
      </c>
      <c r="AF9" s="395">
        <f t="shared" si="7"/>
        <v>8.7528763920008315E-2</v>
      </c>
      <c r="AG9" s="386">
        <f t="shared" si="7"/>
        <v>8.5090669528424173E-2</v>
      </c>
      <c r="AI9" s="27">
        <f t="shared" si="8"/>
        <v>3.2316798361421477</v>
      </c>
      <c r="AJ9" s="28">
        <f t="shared" si="8"/>
        <v>2.997253499116618</v>
      </c>
      <c r="AK9" s="402">
        <f t="shared" si="8"/>
        <v>3.0659247295883816</v>
      </c>
      <c r="AL9" s="28">
        <f t="shared" si="8"/>
        <v>3.2962436390761978</v>
      </c>
      <c r="AM9" s="28">
        <f t="shared" si="8"/>
        <v>2.9346512336544253</v>
      </c>
      <c r="AN9" s="402">
        <f t="shared" si="8"/>
        <v>3.037001807286217</v>
      </c>
      <c r="AO9" s="384">
        <f t="shared" si="9"/>
        <v>1.9978403247743685E-2</v>
      </c>
      <c r="AP9" s="385">
        <f t="shared" si="9"/>
        <v>-2.0886543457416435E-2</v>
      </c>
      <c r="AQ9" s="386">
        <f t="shared" si="9"/>
        <v>-9.4336700516609237E-3</v>
      </c>
    </row>
    <row r="10" spans="1:43" ht="20.100000000000001" customHeight="1">
      <c r="A10" s="8" t="s">
        <v>174</v>
      </c>
      <c r="B10" s="19">
        <v>5131.9800000000005</v>
      </c>
      <c r="C10" s="371">
        <v>9296.57</v>
      </c>
      <c r="D10" s="375">
        <v>14428.55</v>
      </c>
      <c r="E10" s="19">
        <v>5011.92</v>
      </c>
      <c r="F10" s="369">
        <v>10158.679999999998</v>
      </c>
      <c r="G10" s="377">
        <v>15170.599999999999</v>
      </c>
      <c r="H10" s="345">
        <f t="shared" si="0"/>
        <v>5.285135293090832E-2</v>
      </c>
      <c r="I10" s="323">
        <f t="shared" si="1"/>
        <v>6.6435106113856029E-2</v>
      </c>
      <c r="J10" s="399">
        <f t="shared" si="2"/>
        <v>6.0870519022894129E-2</v>
      </c>
      <c r="K10" s="323">
        <f t="shared" si="3"/>
        <v>5.4837524827451058E-2</v>
      </c>
      <c r="L10" s="323">
        <f t="shared" si="4"/>
        <v>7.9846498739817653E-2</v>
      </c>
      <c r="M10" s="399">
        <f t="shared" si="5"/>
        <v>6.9391464583645021E-2</v>
      </c>
      <c r="N10" s="394">
        <f t="shared" si="6"/>
        <v>-2.339447932376985E-2</v>
      </c>
      <c r="O10" s="395">
        <f t="shared" si="6"/>
        <v>9.2734201969113209E-2</v>
      </c>
      <c r="P10" s="386">
        <f t="shared" si="6"/>
        <v>5.1429284300917227E-2</v>
      </c>
      <c r="R10" s="401">
        <v>1888.154</v>
      </c>
      <c r="S10" s="369">
        <v>3556.3270000000002</v>
      </c>
      <c r="T10" s="374">
        <v>5444.4809999999998</v>
      </c>
      <c r="U10" s="19">
        <v>1741.3759999999997</v>
      </c>
      <c r="V10" s="119">
        <v>3759.2340000000004</v>
      </c>
      <c r="W10" s="375">
        <v>5500.6100000000006</v>
      </c>
      <c r="X10" s="345">
        <f t="shared" si="10"/>
        <v>7.2946198839446391E-2</v>
      </c>
      <c r="Y10" s="323">
        <f t="shared" si="11"/>
        <v>8.0384725340975294E-2</v>
      </c>
      <c r="Z10" s="399">
        <f t="shared" si="12"/>
        <v>7.7639073177459689E-2</v>
      </c>
      <c r="AA10" s="323">
        <f t="shared" si="13"/>
        <v>7.0491865857643887E-2</v>
      </c>
      <c r="AB10" s="323">
        <f t="shared" si="14"/>
        <v>9.6966566956470115E-2</v>
      </c>
      <c r="AC10" s="399">
        <f t="shared" si="15"/>
        <v>8.6662578432161422E-2</v>
      </c>
      <c r="AE10" s="394">
        <f t="shared" si="7"/>
        <v>-7.7736243971625332E-2</v>
      </c>
      <c r="AF10" s="395">
        <f t="shared" si="7"/>
        <v>5.7055214551417835E-2</v>
      </c>
      <c r="AG10" s="386">
        <f t="shared" si="7"/>
        <v>1.0309338943418265E-2</v>
      </c>
      <c r="AI10" s="27">
        <f t="shared" si="8"/>
        <v>3.6791920467343986</v>
      </c>
      <c r="AJ10" s="28">
        <f t="shared" si="8"/>
        <v>3.8254184070038737</v>
      </c>
      <c r="AK10" s="402">
        <f t="shared" si="8"/>
        <v>3.7734082773390258</v>
      </c>
      <c r="AL10" s="28">
        <f t="shared" si="8"/>
        <v>3.4744688662229239</v>
      </c>
      <c r="AM10" s="28">
        <f t="shared" si="8"/>
        <v>3.7005142400390612</v>
      </c>
      <c r="AN10" s="402">
        <f t="shared" si="8"/>
        <v>3.6258354976072149</v>
      </c>
      <c r="AO10" s="384">
        <f t="shared" si="9"/>
        <v>-5.5643515726009514E-2</v>
      </c>
      <c r="AP10" s="385">
        <f t="shared" si="9"/>
        <v>-3.2651112551800421E-2</v>
      </c>
      <c r="AQ10" s="386">
        <f t="shared" si="9"/>
        <v>-3.9108617166621035E-2</v>
      </c>
    </row>
    <row r="11" spans="1:43" ht="20.100000000000001" customHeight="1">
      <c r="A11" s="8" t="s">
        <v>176</v>
      </c>
      <c r="B11" s="19">
        <v>14614.109999999999</v>
      </c>
      <c r="C11" s="371">
        <v>9746.3799999999992</v>
      </c>
      <c r="D11" s="375">
        <v>24360.489999999998</v>
      </c>
      <c r="E11" s="19">
        <v>12533.95</v>
      </c>
      <c r="F11" s="369">
        <v>9390.4699999999993</v>
      </c>
      <c r="G11" s="377">
        <v>21924.42</v>
      </c>
      <c r="H11" s="345">
        <f t="shared" si="0"/>
        <v>0.15050243480705622</v>
      </c>
      <c r="I11" s="323">
        <f t="shared" si="1"/>
        <v>6.9649536283378069E-2</v>
      </c>
      <c r="J11" s="399">
        <f t="shared" si="2"/>
        <v>0.10277094163668712</v>
      </c>
      <c r="K11" s="323">
        <f t="shared" si="3"/>
        <v>0.1371392189641954</v>
      </c>
      <c r="L11" s="323">
        <f t="shared" si="4"/>
        <v>7.3808423045247568E-2</v>
      </c>
      <c r="M11" s="399">
        <f t="shared" si="5"/>
        <v>0.10028394486354915</v>
      </c>
      <c r="N11" s="394">
        <f t="shared" si="6"/>
        <v>-0.1423391503143194</v>
      </c>
      <c r="O11" s="395">
        <f t="shared" si="6"/>
        <v>-3.6517147905170931E-2</v>
      </c>
      <c r="P11" s="386">
        <f t="shared" si="6"/>
        <v>-0.10000086205162539</v>
      </c>
      <c r="R11" s="401">
        <v>3200.2710000000002</v>
      </c>
      <c r="S11" s="369">
        <v>2330.2129999999997</v>
      </c>
      <c r="T11" s="374">
        <v>5530.4840000000004</v>
      </c>
      <c r="U11" s="19">
        <v>2672.9079999999999</v>
      </c>
      <c r="V11" s="119">
        <v>2390.5680000000002</v>
      </c>
      <c r="W11" s="375">
        <v>5063.4760000000006</v>
      </c>
      <c r="X11" s="345">
        <f t="shared" si="10"/>
        <v>0.12363801083286319</v>
      </c>
      <c r="Y11" s="323">
        <f t="shared" si="11"/>
        <v>5.2670503019258359E-2</v>
      </c>
      <c r="Z11" s="399">
        <f t="shared" si="12"/>
        <v>7.8865488185700341E-2</v>
      </c>
      <c r="AA11" s="323">
        <f t="shared" si="13"/>
        <v>0.10820079763693954</v>
      </c>
      <c r="AB11" s="323">
        <f t="shared" si="14"/>
        <v>6.1662873882284218E-2</v>
      </c>
      <c r="AC11" s="399">
        <f t="shared" si="15"/>
        <v>7.9775495079521544E-2</v>
      </c>
      <c r="AE11" s="394">
        <f t="shared" si="7"/>
        <v>-0.16478698210245327</v>
      </c>
      <c r="AF11" s="395">
        <f t="shared" si="7"/>
        <v>2.5901065696569574E-2</v>
      </c>
      <c r="AG11" s="386">
        <f t="shared" si="7"/>
        <v>-8.4442518954941342E-2</v>
      </c>
      <c r="AI11" s="27">
        <f t="shared" si="8"/>
        <v>2.1898500832414705</v>
      </c>
      <c r="AJ11" s="28">
        <f t="shared" si="8"/>
        <v>2.3908497308744376</v>
      </c>
      <c r="AK11" s="402">
        <f t="shared" si="8"/>
        <v>2.270267962590244</v>
      </c>
      <c r="AL11" s="28">
        <f t="shared" si="8"/>
        <v>2.1325344364705461</v>
      </c>
      <c r="AM11" s="28">
        <f t="shared" si="8"/>
        <v>2.5457383922210504</v>
      </c>
      <c r="AN11" s="402">
        <f t="shared" si="8"/>
        <v>2.3095142311632424</v>
      </c>
      <c r="AO11" s="384">
        <f t="shared" si="9"/>
        <v>-2.6173319904202911E-2</v>
      </c>
      <c r="AP11" s="385">
        <f t="shared" si="9"/>
        <v>6.4783938256949003E-2</v>
      </c>
      <c r="AQ11" s="386">
        <f t="shared" si="9"/>
        <v>1.728706444336231E-2</v>
      </c>
    </row>
    <row r="12" spans="1:43" ht="20.100000000000001" customHeight="1">
      <c r="A12" s="8" t="s">
        <v>177</v>
      </c>
      <c r="B12" s="19">
        <v>11576.329999999998</v>
      </c>
      <c r="C12" s="371">
        <v>2829.6</v>
      </c>
      <c r="D12" s="375">
        <v>14405.929999999998</v>
      </c>
      <c r="E12" s="19">
        <v>14256.670000000002</v>
      </c>
      <c r="F12" s="369">
        <v>5767.4800000000005</v>
      </c>
      <c r="G12" s="377">
        <v>20024.150000000001</v>
      </c>
      <c r="H12" s="345">
        <f t="shared" si="0"/>
        <v>0.11921806056817481</v>
      </c>
      <c r="I12" s="323">
        <f t="shared" si="1"/>
        <v>2.0220874608567141E-2</v>
      </c>
      <c r="J12" s="399">
        <f t="shared" si="2"/>
        <v>6.0775090782336491E-2</v>
      </c>
      <c r="K12" s="323">
        <f t="shared" si="3"/>
        <v>0.15598822309250282</v>
      </c>
      <c r="L12" s="323">
        <f t="shared" si="4"/>
        <v>4.533198058723413E-2</v>
      </c>
      <c r="M12" s="399">
        <f t="shared" si="5"/>
        <v>9.1591967064097377E-2</v>
      </c>
      <c r="N12" s="394">
        <f t="shared" si="6"/>
        <v>0.2315362468070627</v>
      </c>
      <c r="O12" s="395">
        <f t="shared" si="6"/>
        <v>1.0382668928470458</v>
      </c>
      <c r="P12" s="386">
        <f t="shared" si="6"/>
        <v>0.38999356514990724</v>
      </c>
      <c r="R12" s="401">
        <v>2115.0329999999999</v>
      </c>
      <c r="S12" s="369">
        <v>678.101</v>
      </c>
      <c r="T12" s="374">
        <v>2793.134</v>
      </c>
      <c r="U12" s="19">
        <v>2921.4150000000004</v>
      </c>
      <c r="V12" s="119">
        <v>1457.6919999999998</v>
      </c>
      <c r="W12" s="375">
        <v>4379.107</v>
      </c>
      <c r="X12" s="345">
        <f t="shared" si="10"/>
        <v>8.1711352871635903E-2</v>
      </c>
      <c r="Y12" s="323">
        <f t="shared" si="11"/>
        <v>1.5327320192558412E-2</v>
      </c>
      <c r="Z12" s="399">
        <f t="shared" si="12"/>
        <v>3.9830487978643088E-2</v>
      </c>
      <c r="AA12" s="323">
        <f t="shared" si="13"/>
        <v>0.11826049876333933</v>
      </c>
      <c r="AB12" s="323">
        <f t="shared" si="14"/>
        <v>3.760005068051385E-2</v>
      </c>
      <c r="AC12" s="399">
        <f t="shared" si="15"/>
        <v>6.8993203272060211E-2</v>
      </c>
      <c r="AE12" s="394">
        <f t="shared" si="7"/>
        <v>0.38126213633546169</v>
      </c>
      <c r="AF12" s="395">
        <f t="shared" si="7"/>
        <v>1.1496679698157055</v>
      </c>
      <c r="AG12" s="386">
        <f t="shared" si="7"/>
        <v>0.56781128295312722</v>
      </c>
      <c r="AI12" s="27">
        <f t="shared" si="8"/>
        <v>1.8270324014605668</v>
      </c>
      <c r="AJ12" s="28">
        <f t="shared" si="8"/>
        <v>2.3964553293751765</v>
      </c>
      <c r="AK12" s="402">
        <f t="shared" si="8"/>
        <v>1.938877948178285</v>
      </c>
      <c r="AL12" s="28">
        <f t="shared" si="8"/>
        <v>2.0491566403655272</v>
      </c>
      <c r="AM12" s="28">
        <f t="shared" si="8"/>
        <v>2.5274331250390114</v>
      </c>
      <c r="AN12" s="402">
        <f t="shared" si="8"/>
        <v>2.1869128027906299</v>
      </c>
      <c r="AO12" s="384">
        <f t="shared" si="9"/>
        <v>0.12157651869085072</v>
      </c>
      <c r="AP12" s="385">
        <f t="shared" si="9"/>
        <v>5.4654803725460867E-2</v>
      </c>
      <c r="AQ12" s="386">
        <f t="shared" si="9"/>
        <v>0.12792700790959613</v>
      </c>
    </row>
    <row r="13" spans="1:43" ht="20.100000000000001" customHeight="1">
      <c r="A13" s="8" t="s">
        <v>173</v>
      </c>
      <c r="B13" s="19">
        <v>6170.7900000000009</v>
      </c>
      <c r="C13" s="371">
        <v>7062.02</v>
      </c>
      <c r="D13" s="375">
        <v>13232.810000000001</v>
      </c>
      <c r="E13" s="19">
        <v>6557.7699999999995</v>
      </c>
      <c r="F13" s="369">
        <v>7792.3300000000008</v>
      </c>
      <c r="G13" s="377">
        <v>14350.1</v>
      </c>
      <c r="H13" s="345">
        <f t="shared" si="0"/>
        <v>6.3549468266150641E-2</v>
      </c>
      <c r="I13" s="323">
        <f t="shared" si="1"/>
        <v>5.0466575100082456E-2</v>
      </c>
      <c r="J13" s="399">
        <f t="shared" si="2"/>
        <v>5.5825984789278464E-2</v>
      </c>
      <c r="K13" s="323">
        <f t="shared" si="3"/>
        <v>7.1751319890922774E-2</v>
      </c>
      <c r="L13" s="323">
        <f t="shared" si="4"/>
        <v>6.1247156867353179E-2</v>
      </c>
      <c r="M13" s="399">
        <f t="shared" si="5"/>
        <v>6.5638435916955465E-2</v>
      </c>
      <c r="N13" s="394">
        <f t="shared" si="6"/>
        <v>6.2711581499289168E-2</v>
      </c>
      <c r="O13" s="395">
        <f t="shared" si="6"/>
        <v>0.10341375413833441</v>
      </c>
      <c r="P13" s="386">
        <f t="shared" si="6"/>
        <v>8.4433313861530468E-2</v>
      </c>
      <c r="R13" s="401">
        <v>1437.329</v>
      </c>
      <c r="S13" s="369">
        <v>2152.0210000000002</v>
      </c>
      <c r="T13" s="374">
        <v>3589.3500000000004</v>
      </c>
      <c r="U13" s="19">
        <v>1492.049</v>
      </c>
      <c r="V13" s="119">
        <v>2256.4610000000002</v>
      </c>
      <c r="W13" s="375">
        <v>3748.51</v>
      </c>
      <c r="X13" s="345">
        <f t="shared" si="10"/>
        <v>5.5529203143230184E-2</v>
      </c>
      <c r="Y13" s="323">
        <f t="shared" si="11"/>
        <v>4.8642775822642571E-2</v>
      </c>
      <c r="Z13" s="399">
        <f t="shared" si="12"/>
        <v>5.1184641347727169E-2</v>
      </c>
      <c r="AA13" s="323">
        <f t="shared" si="13"/>
        <v>6.0398970676655547E-2</v>
      </c>
      <c r="AB13" s="323">
        <f t="shared" si="14"/>
        <v>5.820368634704929E-2</v>
      </c>
      <c r="AC13" s="399">
        <f t="shared" si="15"/>
        <v>5.9058093898447885E-2</v>
      </c>
      <c r="AE13" s="394">
        <f t="shared" si="7"/>
        <v>3.8070615704546437E-2</v>
      </c>
      <c r="AF13" s="395">
        <f t="shared" si="7"/>
        <v>4.8531124928613639E-2</v>
      </c>
      <c r="AG13" s="386">
        <f t="shared" si="7"/>
        <v>4.4342290386838797E-2</v>
      </c>
      <c r="AI13" s="27">
        <f t="shared" si="8"/>
        <v>2.3292463363686005</v>
      </c>
      <c r="AJ13" s="28">
        <f t="shared" si="8"/>
        <v>3.0473164901826957</v>
      </c>
      <c r="AK13" s="402">
        <f t="shared" si="8"/>
        <v>2.7124624323934219</v>
      </c>
      <c r="AL13" s="28">
        <f t="shared" si="8"/>
        <v>2.2752383813399986</v>
      </c>
      <c r="AM13" s="28">
        <f t="shared" si="8"/>
        <v>2.8957462017137363</v>
      </c>
      <c r="AN13" s="402">
        <f t="shared" si="8"/>
        <v>2.612183887220298</v>
      </c>
      <c r="AO13" s="384">
        <f t="shared" si="9"/>
        <v>-2.3186879886995002E-2</v>
      </c>
      <c r="AP13" s="385">
        <f t="shared" si="9"/>
        <v>-4.97389388195357E-2</v>
      </c>
      <c r="AQ13" s="386">
        <f t="shared" si="9"/>
        <v>-3.6969560933103905E-2</v>
      </c>
    </row>
    <row r="14" spans="1:43" ht="20.100000000000001" customHeight="1">
      <c r="A14" s="8" t="s">
        <v>179</v>
      </c>
      <c r="B14" s="19">
        <v>1956.3599999999997</v>
      </c>
      <c r="C14" s="371">
        <v>6063.9800000000005</v>
      </c>
      <c r="D14" s="375">
        <v>8020.34</v>
      </c>
      <c r="E14" s="19">
        <v>1660.41</v>
      </c>
      <c r="F14" s="369">
        <v>5555.1900000000005</v>
      </c>
      <c r="G14" s="377">
        <v>7215.6</v>
      </c>
      <c r="H14" s="345">
        <f t="shared" si="0"/>
        <v>2.0147442667335369E-2</v>
      </c>
      <c r="I14" s="323">
        <f t="shared" si="1"/>
        <v>4.3334386206127715E-2</v>
      </c>
      <c r="J14" s="399">
        <f t="shared" si="2"/>
        <v>3.3835850348100029E-2</v>
      </c>
      <c r="K14" s="323">
        <f t="shared" si="3"/>
        <v>1.8167244209554026E-2</v>
      </c>
      <c r="L14" s="323">
        <f t="shared" si="4"/>
        <v>4.3663396360004228E-2</v>
      </c>
      <c r="M14" s="399">
        <f t="shared" si="5"/>
        <v>3.3004696706112419E-2</v>
      </c>
      <c r="N14" s="394">
        <f t="shared" si="6"/>
        <v>-0.15127583880267417</v>
      </c>
      <c r="O14" s="395">
        <f t="shared" si="6"/>
        <v>-8.3903640843142613E-2</v>
      </c>
      <c r="P14" s="386">
        <f t="shared" si="6"/>
        <v>-0.10033739218038135</v>
      </c>
      <c r="R14" s="401">
        <v>717.02499999999998</v>
      </c>
      <c r="S14" s="369">
        <v>2968.8140000000003</v>
      </c>
      <c r="T14" s="374">
        <v>3685.8390000000004</v>
      </c>
      <c r="U14" s="19">
        <v>581.37900000000002</v>
      </c>
      <c r="V14" s="119">
        <v>2252.9459999999999</v>
      </c>
      <c r="W14" s="375">
        <v>2834.3249999999998</v>
      </c>
      <c r="X14" s="345">
        <f t="shared" si="10"/>
        <v>2.7701261773591588E-2</v>
      </c>
      <c r="Y14" s="323">
        <f t="shared" si="11"/>
        <v>6.7104992870015104E-2</v>
      </c>
      <c r="Z14" s="399">
        <f t="shared" si="12"/>
        <v>5.2560588206908038E-2</v>
      </c>
      <c r="AA14" s="323">
        <f t="shared" si="13"/>
        <v>2.3534544222758989E-2</v>
      </c>
      <c r="AB14" s="323">
        <f t="shared" si="14"/>
        <v>5.8113019609396882E-2</v>
      </c>
      <c r="AC14" s="399">
        <f t="shared" si="15"/>
        <v>4.4655031462826102E-2</v>
      </c>
      <c r="AE14" s="394">
        <f t="shared" si="7"/>
        <v>-0.18917889892263165</v>
      </c>
      <c r="AF14" s="395">
        <f t="shared" si="7"/>
        <v>-0.2411292859707615</v>
      </c>
      <c r="AG14" s="386">
        <f t="shared" si="7"/>
        <v>-0.23102311305512815</v>
      </c>
      <c r="AI14" s="27">
        <f t="shared" si="8"/>
        <v>3.6650974258316471</v>
      </c>
      <c r="AJ14" s="28">
        <f t="shared" si="8"/>
        <v>4.8958175983430028</v>
      </c>
      <c r="AK14" s="402">
        <f t="shared" si="8"/>
        <v>4.5956144003870163</v>
      </c>
      <c r="AL14" s="28">
        <f t="shared" si="8"/>
        <v>3.5014183243897588</v>
      </c>
      <c r="AM14" s="28">
        <f t="shared" si="8"/>
        <v>4.0555696564833958</v>
      </c>
      <c r="AN14" s="402">
        <f t="shared" si="8"/>
        <v>3.9280517212705801</v>
      </c>
      <c r="AO14" s="384">
        <f t="shared" si="9"/>
        <v>-4.4658867807517544E-2</v>
      </c>
      <c r="AP14" s="385">
        <f t="shared" si="9"/>
        <v>-0.17162566312600988</v>
      </c>
      <c r="AQ14" s="386">
        <f t="shared" si="9"/>
        <v>-0.14526081192978635</v>
      </c>
    </row>
    <row r="15" spans="1:43" ht="20.100000000000001" customHeight="1">
      <c r="A15" s="8" t="s">
        <v>168</v>
      </c>
      <c r="B15" s="19">
        <v>4409.4399999999996</v>
      </c>
      <c r="C15" s="371">
        <v>5560.9800000000005</v>
      </c>
      <c r="D15" s="375">
        <v>9970.42</v>
      </c>
      <c r="E15" s="19">
        <v>3906.6000000000004</v>
      </c>
      <c r="F15" s="369">
        <v>5512.89</v>
      </c>
      <c r="G15" s="377">
        <v>9419.4900000000016</v>
      </c>
      <c r="H15" s="345">
        <f t="shared" si="0"/>
        <v>4.5410323046400088E-2</v>
      </c>
      <c r="I15" s="323">
        <f t="shared" si="1"/>
        <v>3.9739849901311033E-2</v>
      </c>
      <c r="J15" s="399">
        <f t="shared" si="2"/>
        <v>4.2062760310373815E-2</v>
      </c>
      <c r="K15" s="323">
        <f t="shared" si="3"/>
        <v>4.2743753789150726E-2</v>
      </c>
      <c r="L15" s="323">
        <f t="shared" si="4"/>
        <v>4.3330921383265684E-2</v>
      </c>
      <c r="M15" s="399">
        <f t="shared" si="5"/>
        <v>4.3085455204869859E-2</v>
      </c>
      <c r="N15" s="394">
        <f t="shared" si="6"/>
        <v>-0.1140371566457417</v>
      </c>
      <c r="O15" s="395">
        <f t="shared" si="6"/>
        <v>-8.6477563307187123E-3</v>
      </c>
      <c r="P15" s="386">
        <f t="shared" si="6"/>
        <v>-5.5256448574884355E-2</v>
      </c>
      <c r="R15" s="401">
        <v>1098.662</v>
      </c>
      <c r="S15" s="369">
        <v>1320.202</v>
      </c>
      <c r="T15" s="374">
        <v>2418.864</v>
      </c>
      <c r="U15" s="19">
        <v>1012.3220000000001</v>
      </c>
      <c r="V15" s="119">
        <v>1259.742</v>
      </c>
      <c r="W15" s="375">
        <v>2272.0640000000003</v>
      </c>
      <c r="X15" s="345">
        <f t="shared" si="10"/>
        <v>4.2445275496248644E-2</v>
      </c>
      <c r="Y15" s="323">
        <f t="shared" si="11"/>
        <v>2.9840921592588717E-2</v>
      </c>
      <c r="Z15" s="399">
        <f t="shared" si="12"/>
        <v>3.4493344563480494E-2</v>
      </c>
      <c r="AA15" s="323">
        <f t="shared" si="13"/>
        <v>4.0979355767359719E-2</v>
      </c>
      <c r="AB15" s="323">
        <f t="shared" si="14"/>
        <v>3.2494081770615385E-2</v>
      </c>
      <c r="AC15" s="399">
        <f t="shared" si="15"/>
        <v>3.5796561581877363E-2</v>
      </c>
      <c r="AE15" s="394">
        <f t="shared" si="7"/>
        <v>-7.8586498850419795E-2</v>
      </c>
      <c r="AF15" s="395">
        <f t="shared" si="7"/>
        <v>-4.5796022123887128E-2</v>
      </c>
      <c r="AG15" s="386">
        <f t="shared" si="7"/>
        <v>-6.0689646048723588E-2</v>
      </c>
      <c r="AI15" s="27">
        <f t="shared" si="8"/>
        <v>2.4916134475126093</v>
      </c>
      <c r="AJ15" s="28">
        <f t="shared" si="8"/>
        <v>2.3740455818938386</v>
      </c>
      <c r="AK15" s="402">
        <f t="shared" si="8"/>
        <v>2.4260402269914407</v>
      </c>
      <c r="AL15" s="28">
        <f t="shared" si="8"/>
        <v>2.5913121384323965</v>
      </c>
      <c r="AM15" s="28">
        <f t="shared" si="8"/>
        <v>2.2850845926546692</v>
      </c>
      <c r="AN15" s="402">
        <f t="shared" si="8"/>
        <v>2.4120881279135071</v>
      </c>
      <c r="AO15" s="384">
        <f t="shared" si="9"/>
        <v>4.0013707190140968E-2</v>
      </c>
      <c r="AP15" s="385">
        <f t="shared" si="9"/>
        <v>-3.7472317261997505E-2</v>
      </c>
      <c r="AQ15" s="386">
        <f t="shared" si="9"/>
        <v>-5.7509759824698999E-3</v>
      </c>
    </row>
    <row r="16" spans="1:43" ht="20.100000000000001" customHeight="1">
      <c r="A16" s="8" t="s">
        <v>181</v>
      </c>
      <c r="B16" s="19">
        <v>3449.67</v>
      </c>
      <c r="C16" s="371">
        <v>8813.73</v>
      </c>
      <c r="D16" s="375">
        <v>12263.4</v>
      </c>
      <c r="E16" s="19">
        <v>1996.3200000000002</v>
      </c>
      <c r="F16" s="369">
        <v>6561.53</v>
      </c>
      <c r="G16" s="377">
        <v>8557.85</v>
      </c>
      <c r="H16" s="345">
        <f t="shared" si="0"/>
        <v>3.5526195866929816E-2</v>
      </c>
      <c r="I16" s="323">
        <f t="shared" si="1"/>
        <v>6.2984637109049488E-2</v>
      </c>
      <c r="J16" s="399">
        <f t="shared" si="2"/>
        <v>5.1736281399403256E-2</v>
      </c>
      <c r="K16" s="323">
        <f t="shared" si="3"/>
        <v>2.184257680959335E-2</v>
      </c>
      <c r="L16" s="323">
        <f t="shared" si="4"/>
        <v>5.1573156834970268E-2</v>
      </c>
      <c r="M16" s="399">
        <f t="shared" si="5"/>
        <v>3.9144249086202697E-2</v>
      </c>
      <c r="N16" s="394">
        <f t="shared" si="6"/>
        <v>-0.4213011679378027</v>
      </c>
      <c r="O16" s="395">
        <f t="shared" si="6"/>
        <v>-0.25553312842576298</v>
      </c>
      <c r="P16" s="386">
        <f t="shared" si="6"/>
        <v>-0.3021633478480682</v>
      </c>
      <c r="R16" s="401">
        <v>896.68700000000013</v>
      </c>
      <c r="S16" s="369">
        <v>2195.0509999999995</v>
      </c>
      <c r="T16" s="374">
        <v>3091.7379999999994</v>
      </c>
      <c r="U16" s="19">
        <v>720.06000000000006</v>
      </c>
      <c r="V16" s="119">
        <v>1501.0320000000002</v>
      </c>
      <c r="W16" s="375">
        <v>2221.0920000000001</v>
      </c>
      <c r="X16" s="345">
        <f t="shared" si="10"/>
        <v>3.4642252802868131E-2</v>
      </c>
      <c r="Y16" s="323">
        <f t="shared" si="11"/>
        <v>4.9615395812711571E-2</v>
      </c>
      <c r="Z16" s="399">
        <f t="shared" si="12"/>
        <v>4.4088623475319839E-2</v>
      </c>
      <c r="AA16" s="323">
        <f t="shared" si="13"/>
        <v>2.9148427984223436E-2</v>
      </c>
      <c r="AB16" s="323">
        <f t="shared" si="14"/>
        <v>3.8717972845479752E-2</v>
      </c>
      <c r="AC16" s="399">
        <f t="shared" si="15"/>
        <v>3.4993493386196492E-2</v>
      </c>
      <c r="AE16" s="394">
        <f t="shared" si="7"/>
        <v>-0.19697731761473072</v>
      </c>
      <c r="AF16" s="395">
        <f t="shared" si="7"/>
        <v>-0.31617443057131678</v>
      </c>
      <c r="AG16" s="386">
        <f t="shared" si="7"/>
        <v>-0.2816040686500601</v>
      </c>
      <c r="AI16" s="27">
        <f t="shared" si="8"/>
        <v>2.5993413862775281</v>
      </c>
      <c r="AJ16" s="28">
        <f t="shared" si="8"/>
        <v>2.4904904053108043</v>
      </c>
      <c r="AK16" s="402">
        <f t="shared" si="8"/>
        <v>2.5211099695027479</v>
      </c>
      <c r="AL16" s="28">
        <f t="shared" si="8"/>
        <v>3.6069367636451073</v>
      </c>
      <c r="AM16" s="28">
        <f t="shared" si="8"/>
        <v>2.2876249899032701</v>
      </c>
      <c r="AN16" s="402">
        <f t="shared" si="8"/>
        <v>2.5953855232330554</v>
      </c>
      <c r="AO16" s="384">
        <f t="shared" si="9"/>
        <v>0.38763487654483858</v>
      </c>
      <c r="AP16" s="385">
        <f t="shared" si="9"/>
        <v>-8.1456011625235442E-2</v>
      </c>
      <c r="AQ16" s="386">
        <f t="shared" si="9"/>
        <v>2.9461449373014554E-2</v>
      </c>
    </row>
    <row r="17" spans="1:43" ht="20.100000000000001" customHeight="1">
      <c r="A17" s="8" t="s">
        <v>184</v>
      </c>
      <c r="B17" s="19">
        <v>1260.3999999999999</v>
      </c>
      <c r="C17" s="371">
        <v>3436.2000000000003</v>
      </c>
      <c r="D17" s="375">
        <v>4696.6000000000004</v>
      </c>
      <c r="E17" s="19">
        <v>1458.9799999999998</v>
      </c>
      <c r="F17" s="369">
        <v>3435.55</v>
      </c>
      <c r="G17" s="377">
        <v>4894.53</v>
      </c>
      <c r="H17" s="345">
        <f t="shared" si="0"/>
        <v>1.2980145135818306E-2</v>
      </c>
      <c r="I17" s="323">
        <f t="shared" si="1"/>
        <v>2.4555756760658191E-2</v>
      </c>
      <c r="J17" s="399">
        <f t="shared" si="2"/>
        <v>1.9813805243279789E-2</v>
      </c>
      <c r="K17" s="323">
        <f t="shared" si="3"/>
        <v>1.5963313854322203E-2</v>
      </c>
      <c r="L17" s="323">
        <f t="shared" si="4"/>
        <v>2.7003177454706772E-2</v>
      </c>
      <c r="M17" s="399">
        <f t="shared" si="5"/>
        <v>2.2387948080404736E-2</v>
      </c>
      <c r="N17" s="394">
        <f t="shared" si="6"/>
        <v>0.15755315772770545</v>
      </c>
      <c r="O17" s="395">
        <f t="shared" si="6"/>
        <v>-1.8916244688903174E-4</v>
      </c>
      <c r="P17" s="386">
        <f t="shared" si="6"/>
        <v>4.2143252565685678E-2</v>
      </c>
      <c r="R17" s="401">
        <v>506.12400000000002</v>
      </c>
      <c r="S17" s="369">
        <v>1014.316</v>
      </c>
      <c r="T17" s="374">
        <v>1520.44</v>
      </c>
      <c r="U17" s="19">
        <v>664.89299999999992</v>
      </c>
      <c r="V17" s="119">
        <v>1006.3069999999999</v>
      </c>
      <c r="W17" s="375">
        <v>1671.1999999999998</v>
      </c>
      <c r="X17" s="345">
        <f t="shared" si="10"/>
        <v>1.9553395507684208E-2</v>
      </c>
      <c r="Y17" s="323">
        <f t="shared" si="11"/>
        <v>2.2926888632276134E-2</v>
      </c>
      <c r="Z17" s="399">
        <f t="shared" si="12"/>
        <v>2.1681690582065916E-2</v>
      </c>
      <c r="AA17" s="323">
        <f t="shared" si="13"/>
        <v>2.6915237240944186E-2</v>
      </c>
      <c r="AB17" s="323">
        <f t="shared" si="14"/>
        <v>2.5956919706053027E-2</v>
      </c>
      <c r="AC17" s="399">
        <f t="shared" si="15"/>
        <v>2.6329898152355494E-2</v>
      </c>
      <c r="AE17" s="394">
        <f t="shared" si="7"/>
        <v>0.31369585319012711</v>
      </c>
      <c r="AF17" s="395">
        <f t="shared" si="7"/>
        <v>-7.895961416363468E-3</v>
      </c>
      <c r="AG17" s="386">
        <f t="shared" si="7"/>
        <v>9.9155507616216193E-2</v>
      </c>
      <c r="AI17" s="27">
        <f t="shared" si="8"/>
        <v>4.0155823548079983</v>
      </c>
      <c r="AJ17" s="28">
        <f t="shared" si="8"/>
        <v>2.9518537919795125</v>
      </c>
      <c r="AK17" s="402">
        <f t="shared" si="8"/>
        <v>3.2373206149129157</v>
      </c>
      <c r="AL17" s="28">
        <f t="shared" si="8"/>
        <v>4.5572454728646044</v>
      </c>
      <c r="AM17" s="28">
        <f t="shared" si="8"/>
        <v>2.9291001440817332</v>
      </c>
      <c r="AN17" s="402">
        <f t="shared" si="8"/>
        <v>3.4144238568361009</v>
      </c>
      <c r="AO17" s="384">
        <f t="shared" si="9"/>
        <v>0.13489030237620547</v>
      </c>
      <c r="AP17" s="385">
        <f t="shared" si="9"/>
        <v>-7.7082570822454713E-3</v>
      </c>
      <c r="AQ17" s="386">
        <f t="shared" si="9"/>
        <v>5.4706735288234457E-2</v>
      </c>
    </row>
    <row r="18" spans="1:43" ht="20.100000000000001" customHeight="1">
      <c r="A18" s="8" t="s">
        <v>180</v>
      </c>
      <c r="B18" s="19">
        <v>4272.1200000000008</v>
      </c>
      <c r="C18" s="371">
        <v>2675.67</v>
      </c>
      <c r="D18" s="375">
        <v>6947.7900000000009</v>
      </c>
      <c r="E18" s="19">
        <v>3780.83</v>
      </c>
      <c r="F18" s="369">
        <v>2033.8999999999999</v>
      </c>
      <c r="G18" s="377">
        <v>5814.73</v>
      </c>
      <c r="H18" s="345">
        <f t="shared" si="0"/>
        <v>4.3996142206943922E-2</v>
      </c>
      <c r="I18" s="323">
        <f t="shared" si="1"/>
        <v>1.9120860744947992E-2</v>
      </c>
      <c r="J18" s="399">
        <f t="shared" si="2"/>
        <v>2.9311024556318802E-2</v>
      </c>
      <c r="K18" s="323">
        <f t="shared" si="3"/>
        <v>4.1367651317932401E-2</v>
      </c>
      <c r="L18" s="323">
        <f t="shared" si="4"/>
        <v>1.5986308633298335E-2</v>
      </c>
      <c r="M18" s="399">
        <f t="shared" si="5"/>
        <v>2.659701204029229E-2</v>
      </c>
      <c r="N18" s="394">
        <f t="shared" si="6"/>
        <v>-0.1149991105118772</v>
      </c>
      <c r="O18" s="395">
        <f t="shared" si="6"/>
        <v>-0.2398539431245259</v>
      </c>
      <c r="P18" s="386">
        <f t="shared" si="6"/>
        <v>-0.16308207358023216</v>
      </c>
      <c r="R18" s="401">
        <v>958.6</v>
      </c>
      <c r="S18" s="369">
        <v>673.76199999999994</v>
      </c>
      <c r="T18" s="374">
        <v>1632.3620000000001</v>
      </c>
      <c r="U18" s="19">
        <v>894.67200000000003</v>
      </c>
      <c r="V18" s="119">
        <v>667.42899999999997</v>
      </c>
      <c r="W18" s="375">
        <v>1562.1010000000001</v>
      </c>
      <c r="X18" s="345">
        <f t="shared" si="10"/>
        <v>3.7034175288399841E-2</v>
      </c>
      <c r="Y18" s="323">
        <f t="shared" si="11"/>
        <v>1.5229244474758982E-2</v>
      </c>
      <c r="Z18" s="399">
        <f t="shared" si="12"/>
        <v>2.3277714215570677E-2</v>
      </c>
      <c r="AA18" s="323">
        <f t="shared" si="13"/>
        <v>3.6216818544983959E-2</v>
      </c>
      <c r="AB18" s="323">
        <f t="shared" si="14"/>
        <v>1.7215820780826594E-2</v>
      </c>
      <c r="AC18" s="399">
        <f t="shared" si="15"/>
        <v>2.4611034127389107E-2</v>
      </c>
      <c r="AE18" s="394">
        <f t="shared" si="7"/>
        <v>-6.6688921343626112E-2</v>
      </c>
      <c r="AF18" s="395">
        <f t="shared" si="7"/>
        <v>-9.3994615309263077E-3</v>
      </c>
      <c r="AG18" s="386">
        <f t="shared" si="7"/>
        <v>-4.3042535908088993E-2</v>
      </c>
      <c r="AI18" s="27">
        <f t="shared" si="8"/>
        <v>2.2438508281602574</v>
      </c>
      <c r="AJ18" s="28">
        <f t="shared" si="8"/>
        <v>2.5181057454768334</v>
      </c>
      <c r="AK18" s="402">
        <f t="shared" si="8"/>
        <v>2.3494693996220377</v>
      </c>
      <c r="AL18" s="28">
        <f t="shared" si="8"/>
        <v>2.3663375502204542</v>
      </c>
      <c r="AM18" s="28">
        <f t="shared" si="8"/>
        <v>3.2815231820640149</v>
      </c>
      <c r="AN18" s="402">
        <f t="shared" si="8"/>
        <v>2.6864549170812753</v>
      </c>
      <c r="AO18" s="384">
        <f t="shared" si="9"/>
        <v>5.4587729506343434E-2</v>
      </c>
      <c r="AP18" s="385">
        <f t="shared" si="9"/>
        <v>0.30317131755029586</v>
      </c>
      <c r="AQ18" s="386">
        <f t="shared" si="9"/>
        <v>0.14343047732966807</v>
      </c>
    </row>
    <row r="19" spans="1:43" ht="20.100000000000001" customHeight="1">
      <c r="A19" s="8" t="s">
        <v>172</v>
      </c>
      <c r="B19" s="19">
        <v>833.33</v>
      </c>
      <c r="C19" s="371">
        <v>4626.5800000000008</v>
      </c>
      <c r="D19" s="375">
        <v>5459.9100000000008</v>
      </c>
      <c r="E19" s="19">
        <v>687.01</v>
      </c>
      <c r="F19" s="369">
        <v>3259.5299999999997</v>
      </c>
      <c r="G19" s="377">
        <v>3946.54</v>
      </c>
      <c r="H19" s="345">
        <f t="shared" si="0"/>
        <v>8.5819932926304906E-3</v>
      </c>
      <c r="I19" s="323">
        <f t="shared" si="1"/>
        <v>3.3062444884967693E-2</v>
      </c>
      <c r="J19" s="399">
        <f t="shared" si="2"/>
        <v>2.3034023205262478E-2</v>
      </c>
      <c r="K19" s="323">
        <f t="shared" si="3"/>
        <v>7.5168653792772331E-3</v>
      </c>
      <c r="L19" s="323">
        <f t="shared" si="4"/>
        <v>2.5619672835190975E-2</v>
      </c>
      <c r="M19" s="399">
        <f t="shared" si="5"/>
        <v>1.8051770571891584E-2</v>
      </c>
      <c r="N19" s="394">
        <f t="shared" si="6"/>
        <v>-0.17558470233880941</v>
      </c>
      <c r="O19" s="395">
        <f t="shared" si="6"/>
        <v>-0.2954774368972331</v>
      </c>
      <c r="P19" s="386">
        <f t="shared" si="6"/>
        <v>-0.27717856155138099</v>
      </c>
      <c r="R19" s="401">
        <v>283.61200000000002</v>
      </c>
      <c r="S19" s="369">
        <v>1571.9780000000001</v>
      </c>
      <c r="T19" s="374">
        <v>1855.5900000000001</v>
      </c>
      <c r="U19" s="19">
        <v>221.31200000000001</v>
      </c>
      <c r="V19" s="119">
        <v>1290.6729999999998</v>
      </c>
      <c r="W19" s="375">
        <v>1511.9849999999997</v>
      </c>
      <c r="X19" s="345">
        <f t="shared" si="10"/>
        <v>1.0956954435524364E-2</v>
      </c>
      <c r="Y19" s="323">
        <f t="shared" si="11"/>
        <v>3.5531890001131966E-2</v>
      </c>
      <c r="Z19" s="399">
        <f t="shared" si="12"/>
        <v>2.646097723499493E-2</v>
      </c>
      <c r="AA19" s="323">
        <f t="shared" si="13"/>
        <v>8.9588324501353456E-3</v>
      </c>
      <c r="AB19" s="323">
        <f t="shared" si="14"/>
        <v>3.3291923267721062E-2</v>
      </c>
      <c r="AC19" s="399">
        <f t="shared" si="15"/>
        <v>2.3821452284519637E-2</v>
      </c>
      <c r="AE19" s="394">
        <f t="shared" si="7"/>
        <v>-0.21966630466976012</v>
      </c>
      <c r="AF19" s="395">
        <f t="shared" si="7"/>
        <v>-0.17894970540300201</v>
      </c>
      <c r="AG19" s="386">
        <f t="shared" si="7"/>
        <v>-0.18517290996394703</v>
      </c>
      <c r="AI19" s="27">
        <f t="shared" si="8"/>
        <v>3.4033576134304537</v>
      </c>
      <c r="AJ19" s="28">
        <f t="shared" si="8"/>
        <v>3.3977106199395664</v>
      </c>
      <c r="AK19" s="402">
        <f t="shared" si="8"/>
        <v>3.3985725039423724</v>
      </c>
      <c r="AL19" s="28">
        <f t="shared" si="8"/>
        <v>3.2213796014614053</v>
      </c>
      <c r="AM19" s="28">
        <f t="shared" si="8"/>
        <v>3.9596905075271582</v>
      </c>
      <c r="AN19" s="402">
        <f t="shared" si="8"/>
        <v>3.8311660340450109</v>
      </c>
      <c r="AO19" s="384">
        <f>(AL19-AI19)/AI19</f>
        <v>-5.3470141148529361E-2</v>
      </c>
      <c r="AP19" s="385">
        <f>(AM19-AJ19)/AJ19</f>
        <v>0.16539957355096579</v>
      </c>
      <c r="AQ19" s="386">
        <f>(AN19-AK19)/AK19</f>
        <v>0.12728683281019498</v>
      </c>
    </row>
    <row r="20" spans="1:43" ht="20.100000000000001" customHeight="1">
      <c r="A20" s="8" t="s">
        <v>175</v>
      </c>
      <c r="B20" s="19">
        <v>1862.31</v>
      </c>
      <c r="C20" s="371">
        <v>3791.5999999999995</v>
      </c>
      <c r="D20" s="375">
        <v>5653.91</v>
      </c>
      <c r="E20" s="19">
        <v>1860.22</v>
      </c>
      <c r="F20" s="369">
        <v>3703.2699999999995</v>
      </c>
      <c r="G20" s="377">
        <v>5563.49</v>
      </c>
      <c r="H20" s="345">
        <f t="shared" si="0"/>
        <v>1.9178875030058547E-2</v>
      </c>
      <c r="I20" s="323">
        <f t="shared" si="1"/>
        <v>2.7095514618971996E-2</v>
      </c>
      <c r="J20" s="399">
        <f t="shared" si="2"/>
        <v>2.3852461696340335E-2</v>
      </c>
      <c r="K20" s="323">
        <f t="shared" si="3"/>
        <v>2.0353449463383494E-2</v>
      </c>
      <c r="L20" s="323">
        <f t="shared" si="4"/>
        <v>2.9107437520249139E-2</v>
      </c>
      <c r="M20" s="399">
        <f t="shared" si="5"/>
        <v>2.5447821397733991E-2</v>
      </c>
      <c r="N20" s="394">
        <f t="shared" si="6"/>
        <v>-1.1222621368085432E-3</v>
      </c>
      <c r="O20" s="395">
        <f t="shared" si="6"/>
        <v>-2.3296233779934575E-2</v>
      </c>
      <c r="P20" s="386">
        <f t="shared" si="6"/>
        <v>-1.5992472465957201E-2</v>
      </c>
      <c r="R20" s="401">
        <v>498.25499999999994</v>
      </c>
      <c r="S20" s="369">
        <v>1191.9489999999998</v>
      </c>
      <c r="T20" s="374">
        <v>1690.2039999999997</v>
      </c>
      <c r="U20" s="19">
        <v>542.66399999999999</v>
      </c>
      <c r="V20" s="119">
        <v>932.73400000000004</v>
      </c>
      <c r="W20" s="375">
        <v>1475.3980000000001</v>
      </c>
      <c r="X20" s="345">
        <f t="shared" si="10"/>
        <v>1.9249387657335342E-2</v>
      </c>
      <c r="Y20" s="323">
        <f t="shared" si="11"/>
        <v>2.694198058430795E-2</v>
      </c>
      <c r="Z20" s="399">
        <f t="shared" si="12"/>
        <v>2.4102549359770943E-2</v>
      </c>
      <c r="AA20" s="323">
        <f t="shared" si="13"/>
        <v>2.1967339560079197E-2</v>
      </c>
      <c r="AB20" s="323">
        <f t="shared" si="14"/>
        <v>2.4059160420334617E-2</v>
      </c>
      <c r="AC20" s="399">
        <f t="shared" si="15"/>
        <v>2.3245020987427596E-2</v>
      </c>
      <c r="AE20" s="394">
        <f t="shared" si="7"/>
        <v>8.9129060420868947E-2</v>
      </c>
      <c r="AF20" s="395">
        <f t="shared" si="7"/>
        <v>-0.21747155289362199</v>
      </c>
      <c r="AG20" s="386">
        <f t="shared" si="7"/>
        <v>-0.12708880111513143</v>
      </c>
      <c r="AI20" s="27">
        <f t="shared" si="8"/>
        <v>2.6754675644763761</v>
      </c>
      <c r="AJ20" s="28">
        <f t="shared" si="8"/>
        <v>3.143657031332419</v>
      </c>
      <c r="AK20" s="402">
        <f t="shared" si="8"/>
        <v>2.989442704252455</v>
      </c>
      <c r="AL20" s="28">
        <f t="shared" si="8"/>
        <v>2.9172033415402474</v>
      </c>
      <c r="AM20" s="28">
        <f t="shared" si="8"/>
        <v>2.5186767370459084</v>
      </c>
      <c r="AN20" s="402">
        <f t="shared" si="8"/>
        <v>2.6519289151234209</v>
      </c>
      <c r="AO20" s="384">
        <f t="shared" ref="AO20:AQ33" si="16">(AL20-AI20)/AI20</f>
        <v>9.0352721996531521E-2</v>
      </c>
      <c r="AP20" s="385">
        <f t="shared" si="16"/>
        <v>-0.1988067680594332</v>
      </c>
      <c r="AQ20" s="386">
        <f t="shared" si="16"/>
        <v>-0.112901909325415</v>
      </c>
    </row>
    <row r="21" spans="1:43" ht="20.100000000000001" customHeight="1">
      <c r="A21" s="8" t="s">
        <v>185</v>
      </c>
      <c r="B21" s="19">
        <v>1700.46</v>
      </c>
      <c r="C21" s="371">
        <v>7654.43</v>
      </c>
      <c r="D21" s="375">
        <v>9354.89</v>
      </c>
      <c r="E21" s="19">
        <v>1174.4599999999998</v>
      </c>
      <c r="F21" s="369">
        <v>5550.47</v>
      </c>
      <c r="G21" s="377">
        <v>6724.93</v>
      </c>
      <c r="H21" s="345">
        <f t="shared" si="0"/>
        <v>1.7512073625558237E-2</v>
      </c>
      <c r="I21" s="323">
        <f t="shared" si="1"/>
        <v>5.4700052738922311E-2</v>
      </c>
      <c r="J21" s="399">
        <f t="shared" si="2"/>
        <v>3.9465989978347236E-2</v>
      </c>
      <c r="K21" s="323">
        <f t="shared" si="3"/>
        <v>1.2850260859879678E-2</v>
      </c>
      <c r="L21" s="323">
        <f t="shared" si="4"/>
        <v>4.3626297497351599E-2</v>
      </c>
      <c r="M21" s="399">
        <f t="shared" si="5"/>
        <v>3.0760335248605327E-2</v>
      </c>
      <c r="N21" s="394">
        <f t="shared" si="6"/>
        <v>-0.30932806417087155</v>
      </c>
      <c r="O21" s="395">
        <f t="shared" si="6"/>
        <v>-0.27486827889209253</v>
      </c>
      <c r="P21" s="386">
        <f t="shared" si="6"/>
        <v>-0.28113211379289327</v>
      </c>
      <c r="R21" s="401">
        <v>301.99599999999998</v>
      </c>
      <c r="S21" s="369">
        <v>1724.9080000000006</v>
      </c>
      <c r="T21" s="374">
        <v>2026.9040000000005</v>
      </c>
      <c r="U21" s="19">
        <v>226.26800000000006</v>
      </c>
      <c r="V21" s="119">
        <v>1127.7760000000001</v>
      </c>
      <c r="W21" s="375">
        <v>1354.0440000000001</v>
      </c>
      <c r="X21" s="345">
        <f t="shared" si="10"/>
        <v>1.1667194659290213E-2</v>
      </c>
      <c r="Y21" s="323">
        <f t="shared" si="11"/>
        <v>3.8988612638390971E-2</v>
      </c>
      <c r="Z21" s="399">
        <f t="shared" si="12"/>
        <v>2.8903939233084989E-2</v>
      </c>
      <c r="AA21" s="323">
        <f t="shared" si="13"/>
        <v>9.1594540776244616E-3</v>
      </c>
      <c r="AB21" s="323">
        <f t="shared" si="14"/>
        <v>2.9090119693506718E-2</v>
      </c>
      <c r="AC21" s="399">
        <f t="shared" si="15"/>
        <v>2.1333078395050293E-2</v>
      </c>
      <c r="AE21" s="394">
        <f t="shared" si="7"/>
        <v>-0.25075828818924728</v>
      </c>
      <c r="AF21" s="395">
        <f t="shared" si="7"/>
        <v>-0.34618194129773894</v>
      </c>
      <c r="AG21" s="386">
        <f t="shared" si="7"/>
        <v>-0.33196441469354254</v>
      </c>
      <c r="AI21" s="27">
        <f t="shared" si="8"/>
        <v>1.775966503181492</v>
      </c>
      <c r="AJ21" s="28">
        <f t="shared" si="8"/>
        <v>2.2534767448392636</v>
      </c>
      <c r="AK21" s="402">
        <f t="shared" si="8"/>
        <v>2.1666786033828305</v>
      </c>
      <c r="AL21" s="28">
        <f t="shared" si="8"/>
        <v>1.9265705089998817</v>
      </c>
      <c r="AM21" s="28">
        <f t="shared" si="8"/>
        <v>2.0318567616796415</v>
      </c>
      <c r="AN21" s="402">
        <f t="shared" si="8"/>
        <v>2.0134692851821505</v>
      </c>
      <c r="AO21" s="384">
        <f t="shared" si="16"/>
        <v>8.4801152245042657E-2</v>
      </c>
      <c r="AP21" s="385">
        <f t="shared" si="16"/>
        <v>-9.834580439632179E-2</v>
      </c>
      <c r="AQ21" s="386">
        <f t="shared" si="16"/>
        <v>-7.0711603447541585E-2</v>
      </c>
    </row>
    <row r="22" spans="1:43" ht="20.100000000000001" customHeight="1">
      <c r="A22" s="8" t="s">
        <v>178</v>
      </c>
      <c r="B22" s="19">
        <v>996.34</v>
      </c>
      <c r="C22" s="371">
        <v>4113.2300000000005</v>
      </c>
      <c r="D22" s="375">
        <v>5109.5700000000006</v>
      </c>
      <c r="E22" s="19">
        <v>1532.32</v>
      </c>
      <c r="F22" s="369">
        <v>2909.0799999999995</v>
      </c>
      <c r="G22" s="377">
        <v>4441.3999999999996</v>
      </c>
      <c r="H22" s="345">
        <f t="shared" si="0"/>
        <v>1.0260740879578874E-2</v>
      </c>
      <c r="I22" s="323">
        <f t="shared" si="1"/>
        <v>2.9393945457377942E-2</v>
      </c>
      <c r="J22" s="399">
        <f t="shared" si="2"/>
        <v>2.1556024540498469E-2</v>
      </c>
      <c r="K22" s="323">
        <f t="shared" si="3"/>
        <v>1.676575764250024E-2</v>
      </c>
      <c r="L22" s="323">
        <f t="shared" si="4"/>
        <v>2.286516088251906E-2</v>
      </c>
      <c r="M22" s="399">
        <f t="shared" si="5"/>
        <v>2.0315297404308399E-2</v>
      </c>
      <c r="N22" s="394">
        <f t="shared" si="6"/>
        <v>0.53794889294819026</v>
      </c>
      <c r="O22" s="395">
        <f t="shared" si="6"/>
        <v>-0.29275046617864814</v>
      </c>
      <c r="P22" s="386">
        <f t="shared" si="6"/>
        <v>-0.13076834254154476</v>
      </c>
      <c r="R22" s="401">
        <v>297.18799999999999</v>
      </c>
      <c r="S22" s="369">
        <v>1205.3430000000001</v>
      </c>
      <c r="T22" s="374">
        <v>1502.5309999999999</v>
      </c>
      <c r="U22" s="19">
        <v>340.024</v>
      </c>
      <c r="V22" s="119">
        <v>878.42299999999989</v>
      </c>
      <c r="W22" s="375">
        <v>1218.4469999999999</v>
      </c>
      <c r="X22" s="345">
        <f t="shared" si="10"/>
        <v>1.1481444278749187E-2</v>
      </c>
      <c r="Y22" s="323">
        <f t="shared" si="11"/>
        <v>2.7244729181727996E-2</v>
      </c>
      <c r="Z22" s="399">
        <f t="shared" si="12"/>
        <v>2.142630569569472E-2</v>
      </c>
      <c r="AA22" s="323">
        <f t="shared" si="13"/>
        <v>1.3764360021258769E-2</v>
      </c>
      <c r="AB22" s="323">
        <f t="shared" si="14"/>
        <v>2.2658249698104274E-2</v>
      </c>
      <c r="AC22" s="399">
        <f t="shared" si="15"/>
        <v>1.9196736126162694E-2</v>
      </c>
      <c r="AE22" s="394">
        <f t="shared" si="7"/>
        <v>0.14413771753906623</v>
      </c>
      <c r="AF22" s="395">
        <f t="shared" si="7"/>
        <v>-0.27122570090007586</v>
      </c>
      <c r="AG22" s="386">
        <f t="shared" si="7"/>
        <v>-0.18907030869912173</v>
      </c>
      <c r="AI22" s="27">
        <f t="shared" si="8"/>
        <v>2.9827970371559909</v>
      </c>
      <c r="AJ22" s="28">
        <f t="shared" si="8"/>
        <v>2.9304050587980734</v>
      </c>
      <c r="AK22" s="402">
        <f t="shared" si="8"/>
        <v>2.9406212264437119</v>
      </c>
      <c r="AL22" s="28">
        <f t="shared" si="8"/>
        <v>2.2190143051059832</v>
      </c>
      <c r="AM22" s="28">
        <f t="shared" si="8"/>
        <v>3.0195903859639479</v>
      </c>
      <c r="AN22" s="402">
        <f t="shared" si="8"/>
        <v>2.7433849687035621</v>
      </c>
      <c r="AO22" s="384">
        <f t="shared" si="16"/>
        <v>-0.25606258908526075</v>
      </c>
      <c r="AP22" s="385">
        <f t="shared" si="16"/>
        <v>3.04344707903468E-2</v>
      </c>
      <c r="AQ22" s="386">
        <f t="shared" si="16"/>
        <v>-6.7072989872510966E-2</v>
      </c>
    </row>
    <row r="23" spans="1:43" ht="20.100000000000001" customHeight="1">
      <c r="A23" s="8" t="s">
        <v>183</v>
      </c>
      <c r="B23" s="19">
        <v>160.54</v>
      </c>
      <c r="C23" s="371">
        <v>322.58</v>
      </c>
      <c r="D23" s="375">
        <v>483.12</v>
      </c>
      <c r="E23" s="19">
        <v>119.19</v>
      </c>
      <c r="F23" s="369">
        <v>274.2</v>
      </c>
      <c r="G23" s="377">
        <v>393.39</v>
      </c>
      <c r="H23" s="345">
        <f t="shared" si="0"/>
        <v>1.653310457080507E-3</v>
      </c>
      <c r="I23" s="323">
        <f t="shared" si="1"/>
        <v>2.3052197240711011E-3</v>
      </c>
      <c r="J23" s="399">
        <f t="shared" si="2"/>
        <v>2.0381649680903911E-3</v>
      </c>
      <c r="K23" s="323">
        <f t="shared" si="3"/>
        <v>1.3041079235470421E-3</v>
      </c>
      <c r="L23" s="323">
        <f t="shared" si="4"/>
        <v>2.1551924024044464E-3</v>
      </c>
      <c r="M23" s="399">
        <f t="shared" si="5"/>
        <v>1.7993954261901386E-3</v>
      </c>
      <c r="N23" s="394">
        <f t="shared" si="6"/>
        <v>-0.25756820730036128</v>
      </c>
      <c r="O23" s="395">
        <f t="shared" si="6"/>
        <v>-0.14997829995659992</v>
      </c>
      <c r="P23" s="386">
        <f t="shared" si="6"/>
        <v>-0.1857302533532042</v>
      </c>
      <c r="R23" s="401">
        <v>246.61200000000002</v>
      </c>
      <c r="S23" s="369">
        <v>745.71299999999997</v>
      </c>
      <c r="T23" s="374">
        <v>992.32500000000005</v>
      </c>
      <c r="U23" s="19">
        <v>194.01799999999997</v>
      </c>
      <c r="V23" s="119">
        <v>618.03700000000003</v>
      </c>
      <c r="W23" s="375">
        <v>812.05500000000006</v>
      </c>
      <c r="X23" s="345">
        <f t="shared" si="10"/>
        <v>9.5275109912610709E-3</v>
      </c>
      <c r="Y23" s="323">
        <f t="shared" si="11"/>
        <v>1.6855574498125369E-2</v>
      </c>
      <c r="Z23" s="399">
        <f t="shared" si="12"/>
        <v>1.4150695592623556E-2</v>
      </c>
      <c r="AA23" s="323">
        <f t="shared" si="13"/>
        <v>7.8539561989876706E-3</v>
      </c>
      <c r="AB23" s="323">
        <f t="shared" si="14"/>
        <v>1.5941791902838693E-2</v>
      </c>
      <c r="AC23" s="399">
        <f t="shared" si="15"/>
        <v>1.2793995598438872E-2</v>
      </c>
      <c r="AE23" s="394">
        <f t="shared" si="7"/>
        <v>-0.21326618331630273</v>
      </c>
      <c r="AF23" s="395">
        <f t="shared" si="7"/>
        <v>-0.17121332201530606</v>
      </c>
      <c r="AG23" s="386">
        <f t="shared" si="7"/>
        <v>-0.18166427329755874</v>
      </c>
      <c r="AI23" s="27">
        <f t="shared" ref="AI23:AN33" si="17">(R23/B23)*10</f>
        <v>15.361405257256761</v>
      </c>
      <c r="AJ23" s="28">
        <f t="shared" si="17"/>
        <v>23.11714923429847</v>
      </c>
      <c r="AK23" s="402">
        <f t="shared" si="17"/>
        <v>20.539927968206658</v>
      </c>
      <c r="AL23" s="28">
        <f t="shared" si="17"/>
        <v>16.278043460021813</v>
      </c>
      <c r="AM23" s="28">
        <f t="shared" si="17"/>
        <v>22.539642596644786</v>
      </c>
      <c r="AN23" s="402">
        <f t="shared" si="17"/>
        <v>20.642492183329523</v>
      </c>
      <c r="AO23" s="384">
        <f t="shared" si="16"/>
        <v>5.9671507092883304E-2</v>
      </c>
      <c r="AP23" s="385">
        <f t="shared" si="16"/>
        <v>-2.4981741122164346E-2</v>
      </c>
      <c r="AQ23" s="386">
        <f t="shared" si="16"/>
        <v>4.9934067578825785E-3</v>
      </c>
    </row>
    <row r="24" spans="1:43" ht="20.100000000000001" customHeight="1">
      <c r="A24" s="8" t="s">
        <v>186</v>
      </c>
      <c r="B24" s="19">
        <v>456.93000000000006</v>
      </c>
      <c r="C24" s="371">
        <v>1964.0200000000002</v>
      </c>
      <c r="D24" s="375">
        <v>2420.9500000000003</v>
      </c>
      <c r="E24" s="19">
        <v>319.70999999999998</v>
      </c>
      <c r="F24" s="369">
        <v>2335.4300000000003</v>
      </c>
      <c r="G24" s="377">
        <v>2655.1400000000003</v>
      </c>
      <c r="H24" s="345">
        <f t="shared" si="0"/>
        <v>4.7056630568942086E-3</v>
      </c>
      <c r="I24" s="323">
        <f t="shared" si="1"/>
        <v>1.4035270762198911E-2</v>
      </c>
      <c r="J24" s="399">
        <f t="shared" si="2"/>
        <v>1.0213395180283228E-2</v>
      </c>
      <c r="K24" s="323">
        <f t="shared" si="3"/>
        <v>3.4980815860158132E-3</v>
      </c>
      <c r="L24" s="323">
        <f t="shared" si="4"/>
        <v>1.83563128823757E-2</v>
      </c>
      <c r="M24" s="399">
        <f t="shared" si="5"/>
        <v>1.2144809913557755E-2</v>
      </c>
      <c r="N24" s="394">
        <f t="shared" si="6"/>
        <v>-0.30030858118311354</v>
      </c>
      <c r="O24" s="395">
        <f t="shared" si="6"/>
        <v>0.18910703556990258</v>
      </c>
      <c r="P24" s="386">
        <f t="shared" si="6"/>
        <v>9.6734752886263667E-2</v>
      </c>
      <c r="R24" s="401">
        <v>187.93900000000002</v>
      </c>
      <c r="S24" s="369">
        <v>826.96699999999998</v>
      </c>
      <c r="T24" s="374">
        <v>1014.9059999999999</v>
      </c>
      <c r="U24" s="19">
        <v>126.646</v>
      </c>
      <c r="V24" s="119">
        <v>614.47699999999986</v>
      </c>
      <c r="W24" s="375">
        <v>741.12299999999982</v>
      </c>
      <c r="X24" s="345">
        <f t="shared" si="10"/>
        <v>7.2607613911189013E-3</v>
      </c>
      <c r="Y24" s="323">
        <f t="shared" si="11"/>
        <v>1.8692183019460896E-2</v>
      </c>
      <c r="Z24" s="399">
        <f t="shared" si="12"/>
        <v>1.4472703863277859E-2</v>
      </c>
      <c r="AA24" s="323">
        <f t="shared" si="13"/>
        <v>5.1267002895452616E-3</v>
      </c>
      <c r="AB24" s="323">
        <f t="shared" si="14"/>
        <v>1.5849964424590451E-2</v>
      </c>
      <c r="AC24" s="399">
        <f t="shared" si="15"/>
        <v>1.1676455904959405E-2</v>
      </c>
      <c r="AE24" s="394">
        <f t="shared" si="7"/>
        <v>-0.32613241530496606</v>
      </c>
      <c r="AF24" s="395">
        <f t="shared" si="7"/>
        <v>-0.25695100288161454</v>
      </c>
      <c r="AG24" s="386">
        <f t="shared" si="7"/>
        <v>-0.26976192869093307</v>
      </c>
      <c r="AI24" s="27">
        <f t="shared" si="17"/>
        <v>4.1130807782373671</v>
      </c>
      <c r="AJ24" s="28">
        <f t="shared" si="17"/>
        <v>4.2105833952811071</v>
      </c>
      <c r="AK24" s="402">
        <f t="shared" si="17"/>
        <v>4.1921807554885469</v>
      </c>
      <c r="AL24" s="28">
        <f t="shared" si="17"/>
        <v>3.9612774076506834</v>
      </c>
      <c r="AM24" s="28">
        <f t="shared" si="17"/>
        <v>2.6311086181131516</v>
      </c>
      <c r="AN24" s="402">
        <f t="shared" si="17"/>
        <v>2.7912765428564961</v>
      </c>
      <c r="AO24" s="384">
        <f t="shared" si="16"/>
        <v>-3.6907461528566915E-2</v>
      </c>
      <c r="AP24" s="385">
        <f t="shared" si="16"/>
        <v>-0.37512017430603739</v>
      </c>
      <c r="AQ24" s="386">
        <f t="shared" si="16"/>
        <v>-0.33417075606721847</v>
      </c>
    </row>
    <row r="25" spans="1:43" ht="20.100000000000001" customHeight="1">
      <c r="A25" s="8" t="s">
        <v>188</v>
      </c>
      <c r="B25" s="19">
        <v>1411.3100000000002</v>
      </c>
      <c r="C25" s="371">
        <v>537.61000000000013</v>
      </c>
      <c r="D25" s="375">
        <v>1948.9200000000003</v>
      </c>
      <c r="E25" s="19">
        <v>1527.6799999999998</v>
      </c>
      <c r="F25" s="369">
        <v>666.43000000000006</v>
      </c>
      <c r="G25" s="377">
        <v>2194.1099999999997</v>
      </c>
      <c r="H25" s="345">
        <f t="shared" si="0"/>
        <v>1.4534281681713534E-2</v>
      </c>
      <c r="I25" s="323">
        <f t="shared" si="1"/>
        <v>3.8418661288916393E-3</v>
      </c>
      <c r="J25" s="399">
        <f t="shared" si="2"/>
        <v>8.2220162063477518E-3</v>
      </c>
      <c r="K25" s="323">
        <f t="shared" si="3"/>
        <v>1.6714989450829307E-2</v>
      </c>
      <c r="L25" s="323">
        <f t="shared" si="4"/>
        <v>5.2380921689802896E-3</v>
      </c>
      <c r="M25" s="399">
        <f t="shared" si="5"/>
        <v>1.0036024043717545E-2</v>
      </c>
      <c r="N25" s="394">
        <f t="shared" si="6"/>
        <v>8.2455307480284026E-2</v>
      </c>
      <c r="O25" s="395">
        <f t="shared" si="6"/>
        <v>0.23961607856996689</v>
      </c>
      <c r="P25" s="386">
        <f t="shared" si="6"/>
        <v>0.12580813989286341</v>
      </c>
      <c r="R25" s="401">
        <v>427.45099999999996</v>
      </c>
      <c r="S25" s="369">
        <v>214.339</v>
      </c>
      <c r="T25" s="374">
        <v>641.79</v>
      </c>
      <c r="U25" s="19">
        <v>433.38799999999998</v>
      </c>
      <c r="V25" s="119">
        <v>179.90700000000001</v>
      </c>
      <c r="W25" s="375">
        <v>613.29499999999996</v>
      </c>
      <c r="X25" s="345">
        <f t="shared" si="10"/>
        <v>1.6513973775507822E-2</v>
      </c>
      <c r="Y25" s="323">
        <f t="shared" si="11"/>
        <v>4.8447686742133953E-3</v>
      </c>
      <c r="Z25" s="399">
        <f t="shared" si="12"/>
        <v>9.1520166521954719E-3</v>
      </c>
      <c r="AA25" s="323">
        <f t="shared" si="13"/>
        <v>1.7543786500050864E-2</v>
      </c>
      <c r="AB25" s="323">
        <f t="shared" si="14"/>
        <v>4.6405635194397762E-3</v>
      </c>
      <c r="AC25" s="399">
        <f t="shared" si="15"/>
        <v>9.6625148919033399E-3</v>
      </c>
      <c r="AE25" s="394">
        <f t="shared" si="7"/>
        <v>1.3889311289481163E-2</v>
      </c>
      <c r="AF25" s="395">
        <f t="shared" si="7"/>
        <v>-0.16064272017691594</v>
      </c>
      <c r="AG25" s="386">
        <f t="shared" si="7"/>
        <v>-4.4399258324374025E-2</v>
      </c>
      <c r="AI25" s="27">
        <f t="shared" si="17"/>
        <v>3.0287534276664934</v>
      </c>
      <c r="AJ25" s="28">
        <f t="shared" si="17"/>
        <v>3.9868864046427701</v>
      </c>
      <c r="AK25" s="402">
        <f t="shared" si="17"/>
        <v>3.2930546148636157</v>
      </c>
      <c r="AL25" s="28">
        <f t="shared" si="17"/>
        <v>2.8369030163385007</v>
      </c>
      <c r="AM25" s="28">
        <f t="shared" si="17"/>
        <v>2.6995633449874705</v>
      </c>
      <c r="AN25" s="402">
        <f t="shared" si="17"/>
        <v>2.7951880261244884</v>
      </c>
      <c r="AO25" s="384">
        <f t="shared" si="16"/>
        <v>-6.3343027390580287E-2</v>
      </c>
      <c r="AP25" s="385">
        <f t="shared" si="16"/>
        <v>-0.32288932490180777</v>
      </c>
      <c r="AQ25" s="386">
        <f t="shared" si="16"/>
        <v>-0.15118686051908886</v>
      </c>
    </row>
    <row r="26" spans="1:43" ht="20.100000000000001" customHeight="1">
      <c r="A26" s="8" t="s">
        <v>191</v>
      </c>
      <c r="B26" s="19">
        <v>716.01</v>
      </c>
      <c r="C26" s="371">
        <v>943.98</v>
      </c>
      <c r="D26" s="375">
        <v>1659.99</v>
      </c>
      <c r="E26" s="19">
        <v>457.40999999999997</v>
      </c>
      <c r="F26" s="369">
        <v>1174.1799999999998</v>
      </c>
      <c r="G26" s="377">
        <v>1631.5899999999997</v>
      </c>
      <c r="H26" s="345">
        <f t="shared" si="0"/>
        <v>7.3737811160720932E-3</v>
      </c>
      <c r="I26" s="323">
        <f t="shared" si="1"/>
        <v>6.7458655686299159E-3</v>
      </c>
      <c r="J26" s="399">
        <f t="shared" si="2"/>
        <v>7.0030912928058624E-3</v>
      </c>
      <c r="K26" s="323">
        <f t="shared" si="3"/>
        <v>5.0047152052156429E-3</v>
      </c>
      <c r="L26" s="323">
        <f t="shared" si="4"/>
        <v>9.2289708791220004E-3</v>
      </c>
      <c r="M26" s="399">
        <f t="shared" si="5"/>
        <v>7.4630152861475075E-3</v>
      </c>
      <c r="N26" s="394">
        <f t="shared" si="6"/>
        <v>-0.36116814010977505</v>
      </c>
      <c r="O26" s="395">
        <f t="shared" si="6"/>
        <v>0.243861098752092</v>
      </c>
      <c r="P26" s="386">
        <f t="shared" si="6"/>
        <v>-1.7108536798414641E-2</v>
      </c>
      <c r="R26" s="401">
        <v>191.37299999999999</v>
      </c>
      <c r="S26" s="369">
        <v>328.84300000000002</v>
      </c>
      <c r="T26" s="374">
        <v>520.21600000000001</v>
      </c>
      <c r="U26" s="19">
        <v>176.02499999999998</v>
      </c>
      <c r="V26" s="119">
        <v>431.82499999999999</v>
      </c>
      <c r="W26" s="375">
        <v>607.84999999999991</v>
      </c>
      <c r="X26" s="345">
        <f t="shared" si="10"/>
        <v>7.3934291961891743E-3</v>
      </c>
      <c r="Y26" s="323">
        <f t="shared" si="11"/>
        <v>7.4329369136477991E-3</v>
      </c>
      <c r="Z26" s="399">
        <f t="shared" si="12"/>
        <v>7.4183541263318524E-3</v>
      </c>
      <c r="AA26" s="323">
        <f t="shared" si="13"/>
        <v>7.1255895840942832E-3</v>
      </c>
      <c r="AB26" s="323">
        <f t="shared" si="14"/>
        <v>1.1138595728804778E-2</v>
      </c>
      <c r="AC26" s="399">
        <f t="shared" si="15"/>
        <v>9.5767284537513677E-3</v>
      </c>
      <c r="AE26" s="394">
        <f t="shared" si="7"/>
        <v>-8.0199401169444032E-2</v>
      </c>
      <c r="AF26" s="395">
        <f t="shared" si="7"/>
        <v>0.31316464087725743</v>
      </c>
      <c r="AG26" s="386">
        <f t="shared" si="7"/>
        <v>0.16845694865209818</v>
      </c>
      <c r="AI26" s="27">
        <f t="shared" si="17"/>
        <v>2.6727699333808186</v>
      </c>
      <c r="AJ26" s="28">
        <f t="shared" si="17"/>
        <v>3.4835801605966226</v>
      </c>
      <c r="AK26" s="402">
        <f t="shared" si="17"/>
        <v>3.1338502039168907</v>
      </c>
      <c r="AL26" s="28">
        <f t="shared" si="17"/>
        <v>3.8482980258411486</v>
      </c>
      <c r="AM26" s="28">
        <f t="shared" si="17"/>
        <v>3.6776729291931392</v>
      </c>
      <c r="AN26" s="402">
        <f t="shared" si="17"/>
        <v>3.7255070207588918</v>
      </c>
      <c r="AO26" s="384">
        <f t="shared" si="16"/>
        <v>0.4398164158384521</v>
      </c>
      <c r="AP26" s="385">
        <f t="shared" si="16"/>
        <v>5.5716463996417664E-2</v>
      </c>
      <c r="AQ26" s="386">
        <f t="shared" si="16"/>
        <v>0.18879550021328709</v>
      </c>
    </row>
    <row r="27" spans="1:43" ht="20.100000000000001" customHeight="1">
      <c r="A27" s="8" t="s">
        <v>205</v>
      </c>
      <c r="B27" s="19">
        <v>702.54999999999984</v>
      </c>
      <c r="C27" s="371">
        <v>1256.97</v>
      </c>
      <c r="D27" s="375">
        <v>1959.52</v>
      </c>
      <c r="E27" s="19">
        <v>491.56</v>
      </c>
      <c r="F27" s="369">
        <v>910.34</v>
      </c>
      <c r="G27" s="377">
        <v>1401.9</v>
      </c>
      <c r="H27" s="345">
        <f t="shared" si="0"/>
        <v>7.2351642059418839E-3</v>
      </c>
      <c r="I27" s="323">
        <f t="shared" si="1"/>
        <v>8.9825532784600787E-3</v>
      </c>
      <c r="J27" s="399">
        <f t="shared" si="2"/>
        <v>8.2667350104994267E-3</v>
      </c>
      <c r="K27" s="323">
        <f t="shared" si="3"/>
        <v>5.3783647193454487E-3</v>
      </c>
      <c r="L27" s="323">
        <f t="shared" si="4"/>
        <v>7.1552073362686503E-3</v>
      </c>
      <c r="M27" s="399">
        <f t="shared" si="5"/>
        <v>6.4123959632323025E-3</v>
      </c>
      <c r="N27" s="394">
        <f t="shared" si="6"/>
        <v>-0.30032026190306721</v>
      </c>
      <c r="O27" s="395">
        <f t="shared" si="6"/>
        <v>-0.27576632696086623</v>
      </c>
      <c r="P27" s="386">
        <f t="shared" si="6"/>
        <v>-0.28456969053645786</v>
      </c>
      <c r="R27" s="401">
        <v>193.30099999999999</v>
      </c>
      <c r="S27" s="369">
        <v>360.48600000000005</v>
      </c>
      <c r="T27" s="374">
        <v>553.78700000000003</v>
      </c>
      <c r="U27" s="19">
        <v>155.66499999999999</v>
      </c>
      <c r="V27" s="119">
        <v>269.24599999999998</v>
      </c>
      <c r="W27" s="375">
        <v>424.91099999999994</v>
      </c>
      <c r="X27" s="345">
        <f t="shared" si="10"/>
        <v>7.4679147897172725E-3</v>
      </c>
      <c r="Y27" s="323">
        <f t="shared" si="11"/>
        <v>8.1481731289802153E-3</v>
      </c>
      <c r="Z27" s="399">
        <f t="shared" si="12"/>
        <v>7.8970813595870513E-3</v>
      </c>
      <c r="AA27" s="323">
        <f t="shared" si="13"/>
        <v>6.3014054969921128E-3</v>
      </c>
      <c r="AB27" s="323">
        <f t="shared" si="14"/>
        <v>6.9449947214676568E-3</v>
      </c>
      <c r="AC27" s="399">
        <f t="shared" si="15"/>
        <v>6.694508947950888E-3</v>
      </c>
      <c r="AE27" s="394">
        <f t="shared" si="7"/>
        <v>-0.19470152766928261</v>
      </c>
      <c r="AF27" s="395">
        <f t="shared" si="7"/>
        <v>-0.25310275572421692</v>
      </c>
      <c r="AG27" s="386">
        <f t="shared" si="7"/>
        <v>-0.23271763331389159</v>
      </c>
      <c r="AI27" s="27">
        <f t="shared" si="17"/>
        <v>2.7514198277702659</v>
      </c>
      <c r="AJ27" s="28">
        <f t="shared" si="17"/>
        <v>2.867896608510943</v>
      </c>
      <c r="AK27" s="402">
        <f t="shared" si="17"/>
        <v>2.8261359924879565</v>
      </c>
      <c r="AL27" s="28">
        <f t="shared" si="17"/>
        <v>3.1667548213849783</v>
      </c>
      <c r="AM27" s="28">
        <f t="shared" si="17"/>
        <v>2.9576421996177249</v>
      </c>
      <c r="AN27" s="402">
        <f t="shared" si="17"/>
        <v>3.0309651187673863</v>
      </c>
      <c r="AO27" s="384">
        <f t="shared" si="16"/>
        <v>0.1509529695987171</v>
      </c>
      <c r="AP27" s="385">
        <f t="shared" si="16"/>
        <v>3.1293175228300593E-2</v>
      </c>
      <c r="AQ27" s="386">
        <f t="shared" si="16"/>
        <v>7.2476740972082787E-2</v>
      </c>
    </row>
    <row r="28" spans="1:43" ht="20.100000000000001" customHeight="1">
      <c r="A28" s="8" t="s">
        <v>203</v>
      </c>
      <c r="B28" s="19">
        <v>1590.84</v>
      </c>
      <c r="C28" s="371">
        <v>1274.4199999999998</v>
      </c>
      <c r="D28" s="375">
        <v>2865.2599999999998</v>
      </c>
      <c r="E28" s="19">
        <v>1307.4299999999998</v>
      </c>
      <c r="F28" s="369">
        <v>645.30999999999995</v>
      </c>
      <c r="G28" s="377">
        <v>1952.7399999999998</v>
      </c>
      <c r="H28" s="345">
        <f t="shared" si="0"/>
        <v>1.6383159384215484E-2</v>
      </c>
      <c r="I28" s="323">
        <f t="shared" si="1"/>
        <v>9.1072543888359239E-3</v>
      </c>
      <c r="J28" s="399">
        <f t="shared" si="2"/>
        <v>1.2087830262606958E-2</v>
      </c>
      <c r="K28" s="323">
        <f t="shared" si="3"/>
        <v>1.4305141559552891E-2</v>
      </c>
      <c r="L28" s="323">
        <f t="shared" si="4"/>
        <v>5.0720904784668612E-3</v>
      </c>
      <c r="M28" s="399">
        <f t="shared" si="5"/>
        <v>8.9319795229632955E-3</v>
      </c>
      <c r="N28" s="394">
        <f t="shared" si="6"/>
        <v>-0.17815116542204124</v>
      </c>
      <c r="O28" s="395">
        <f t="shared" si="6"/>
        <v>-0.49364416754288221</v>
      </c>
      <c r="P28" s="386">
        <f t="shared" si="6"/>
        <v>-0.3184772062570238</v>
      </c>
      <c r="R28" s="401">
        <v>330.447</v>
      </c>
      <c r="S28" s="369">
        <v>313.72800000000001</v>
      </c>
      <c r="T28" s="374">
        <v>644.17499999999995</v>
      </c>
      <c r="U28" s="19">
        <v>254.179</v>
      </c>
      <c r="V28" s="119">
        <v>151.33600000000001</v>
      </c>
      <c r="W28" s="375">
        <v>405.51499999999999</v>
      </c>
      <c r="X28" s="345">
        <f t="shared" si="10"/>
        <v>1.2766359400715483E-2</v>
      </c>
      <c r="Y28" s="323">
        <f t="shared" si="11"/>
        <v>7.0912880372849558E-3</v>
      </c>
      <c r="Z28" s="399">
        <f t="shared" si="12"/>
        <v>9.1860270913040366E-3</v>
      </c>
      <c r="AA28" s="323">
        <f t="shared" si="13"/>
        <v>1.0289306830822333E-2</v>
      </c>
      <c r="AB28" s="323">
        <f t="shared" si="14"/>
        <v>3.903596418026747E-3</v>
      </c>
      <c r="AC28" s="399">
        <f t="shared" si="15"/>
        <v>6.3889233181261603E-3</v>
      </c>
      <c r="AE28" s="394">
        <f t="shared" si="7"/>
        <v>-0.23080251901212601</v>
      </c>
      <c r="AF28" s="395">
        <f t="shared" si="7"/>
        <v>-0.51762035903712766</v>
      </c>
      <c r="AG28" s="386">
        <f t="shared" si="7"/>
        <v>-0.37048938564830985</v>
      </c>
      <c r="AI28" s="27">
        <f t="shared" si="17"/>
        <v>2.0771856377762692</v>
      </c>
      <c r="AJ28" s="28">
        <f t="shared" si="17"/>
        <v>2.4617316112427616</v>
      </c>
      <c r="AK28" s="402">
        <f t="shared" si="17"/>
        <v>2.2482252919455825</v>
      </c>
      <c r="AL28" s="28">
        <f t="shared" si="17"/>
        <v>1.9441117306471478</v>
      </c>
      <c r="AM28" s="28">
        <f t="shared" si="17"/>
        <v>2.3451674389053325</v>
      </c>
      <c r="AN28" s="402">
        <f t="shared" si="17"/>
        <v>2.0766461484887904</v>
      </c>
      <c r="AO28" s="384">
        <f t="shared" si="16"/>
        <v>-6.4064523030105111E-2</v>
      </c>
      <c r="AP28" s="385">
        <f t="shared" si="16"/>
        <v>-4.7350479558810943E-2</v>
      </c>
      <c r="AQ28" s="386">
        <f t="shared" si="16"/>
        <v>-7.6317593290799596E-2</v>
      </c>
    </row>
    <row r="29" spans="1:43" ht="20.100000000000001" customHeight="1">
      <c r="A29" s="8" t="s">
        <v>193</v>
      </c>
      <c r="B29" s="19">
        <v>439.92</v>
      </c>
      <c r="C29" s="371">
        <v>655.63</v>
      </c>
      <c r="D29" s="375">
        <v>1095.55</v>
      </c>
      <c r="E29" s="19">
        <v>1360.6100000000001</v>
      </c>
      <c r="F29" s="369">
        <v>399.46</v>
      </c>
      <c r="G29" s="377">
        <v>1760.0700000000002</v>
      </c>
      <c r="H29" s="345">
        <f t="shared" si="0"/>
        <v>4.530486709099643E-3</v>
      </c>
      <c r="I29" s="323">
        <f t="shared" si="1"/>
        <v>4.6852601143677107E-3</v>
      </c>
      <c r="J29" s="399">
        <f t="shared" si="2"/>
        <v>4.6218571592801534E-3</v>
      </c>
      <c r="K29" s="323">
        <f t="shared" si="3"/>
        <v>1.4887006308057229E-2</v>
      </c>
      <c r="L29" s="323">
        <f t="shared" si="4"/>
        <v>3.1397270498339904E-3</v>
      </c>
      <c r="M29" s="399">
        <f t="shared" si="5"/>
        <v>8.0506924623769734E-3</v>
      </c>
      <c r="N29" s="394">
        <f t="shared" si="6"/>
        <v>2.0928577923258773</v>
      </c>
      <c r="O29" s="395">
        <f t="shared" si="6"/>
        <v>-0.39072342632277351</v>
      </c>
      <c r="P29" s="386">
        <f t="shared" si="6"/>
        <v>0.60656291360503878</v>
      </c>
      <c r="R29" s="401">
        <v>106.59700000000001</v>
      </c>
      <c r="S29" s="369">
        <v>195.50700000000001</v>
      </c>
      <c r="T29" s="374">
        <v>302.10400000000004</v>
      </c>
      <c r="U29" s="19">
        <v>300.77300000000002</v>
      </c>
      <c r="V29" s="119">
        <v>95.442999999999998</v>
      </c>
      <c r="W29" s="375">
        <v>396.21600000000001</v>
      </c>
      <c r="X29" s="345">
        <f t="shared" si="10"/>
        <v>4.1182265629225515E-3</v>
      </c>
      <c r="Y29" s="323">
        <f t="shared" si="11"/>
        <v>4.4191033325220244E-3</v>
      </c>
      <c r="Z29" s="399">
        <f t="shared" si="12"/>
        <v>4.308045994320356E-3</v>
      </c>
      <c r="AA29" s="323">
        <f t="shared" si="13"/>
        <v>1.2175457781433264E-2</v>
      </c>
      <c r="AB29" s="323">
        <f t="shared" si="14"/>
        <v>2.4618792152939603E-3</v>
      </c>
      <c r="AC29" s="399">
        <f t="shared" si="15"/>
        <v>6.2424167821527555E-3</v>
      </c>
      <c r="AE29" s="394">
        <f t="shared" si="7"/>
        <v>1.8215897257896563</v>
      </c>
      <c r="AF29" s="395">
        <f t="shared" si="7"/>
        <v>-0.51181799117167159</v>
      </c>
      <c r="AG29" s="386">
        <f t="shared" si="7"/>
        <v>0.31152186002171423</v>
      </c>
      <c r="AI29" s="27">
        <f t="shared" si="17"/>
        <v>2.4230996544826331</v>
      </c>
      <c r="AJ29" s="28">
        <f t="shared" si="17"/>
        <v>2.9819715388252521</v>
      </c>
      <c r="AK29" s="402">
        <f t="shared" si="17"/>
        <v>2.7575555656975954</v>
      </c>
      <c r="AL29" s="28">
        <f t="shared" si="17"/>
        <v>2.2105746687147674</v>
      </c>
      <c r="AM29" s="28">
        <f t="shared" si="17"/>
        <v>2.3893005557502627</v>
      </c>
      <c r="AN29" s="402">
        <f t="shared" si="17"/>
        <v>2.2511377388399323</v>
      </c>
      <c r="AO29" s="384">
        <f t="shared" si="16"/>
        <v>-8.7707901478465147E-2</v>
      </c>
      <c r="AP29" s="385">
        <f t="shared" si="16"/>
        <v>-0.19875138825385041</v>
      </c>
      <c r="AQ29" s="386">
        <f t="shared" si="16"/>
        <v>-0.18364736985075097</v>
      </c>
    </row>
    <row r="30" spans="1:43" ht="20.100000000000001" customHeight="1">
      <c r="A30" s="8" t="s">
        <v>210</v>
      </c>
      <c r="B30" s="19">
        <v>430.2</v>
      </c>
      <c r="C30" s="371">
        <v>986.10000000000014</v>
      </c>
      <c r="D30" s="375">
        <v>1416.3000000000002</v>
      </c>
      <c r="E30" s="19">
        <v>343.58</v>
      </c>
      <c r="F30" s="369">
        <v>1363.51</v>
      </c>
      <c r="G30" s="377">
        <v>1707.09</v>
      </c>
      <c r="H30" s="345">
        <f t="shared" si="0"/>
        <v>4.4303859389313201E-3</v>
      </c>
      <c r="I30" s="323">
        <f t="shared" si="1"/>
        <v>7.046863320436832E-3</v>
      </c>
      <c r="J30" s="399">
        <f t="shared" si="2"/>
        <v>5.9750228603792461E-3</v>
      </c>
      <c r="K30" s="323">
        <f t="shared" si="3"/>
        <v>3.7592532961850215E-3</v>
      </c>
      <c r="L30" s="323">
        <f t="shared" si="4"/>
        <v>1.0717091147346779E-2</v>
      </c>
      <c r="M30" s="399">
        <f t="shared" si="5"/>
        <v>7.8083579605351524E-3</v>
      </c>
      <c r="N30" s="394">
        <f t="shared" si="6"/>
        <v>-0.20134821013482104</v>
      </c>
      <c r="O30" s="395">
        <f t="shared" si="6"/>
        <v>0.38272994625291534</v>
      </c>
      <c r="P30" s="386">
        <f t="shared" si="6"/>
        <v>0.20531667019699196</v>
      </c>
      <c r="R30" s="401">
        <v>114.52799999999999</v>
      </c>
      <c r="S30" s="369">
        <v>171.32300000000001</v>
      </c>
      <c r="T30" s="374">
        <v>285.851</v>
      </c>
      <c r="U30" s="19">
        <v>116.861</v>
      </c>
      <c r="V30" s="119">
        <v>266.79200000000003</v>
      </c>
      <c r="W30" s="375">
        <v>383.65300000000002</v>
      </c>
      <c r="X30" s="345">
        <f t="shared" si="10"/>
        <v>4.4246296968807183E-3</v>
      </c>
      <c r="Y30" s="323">
        <f t="shared" si="11"/>
        <v>3.8724651303414757E-3</v>
      </c>
      <c r="Z30" s="399">
        <f t="shared" si="12"/>
        <v>4.0762759034056748E-3</v>
      </c>
      <c r="AA30" s="323">
        <f t="shared" si="13"/>
        <v>4.7305980649728291E-3</v>
      </c>
      <c r="AB30" s="323">
        <f t="shared" si="14"/>
        <v>6.8816956676414857E-3</v>
      </c>
      <c r="AC30" s="399">
        <f t="shared" si="15"/>
        <v>6.044485648543348E-3</v>
      </c>
      <c r="AE30" s="394">
        <f t="shared" si="7"/>
        <v>2.0370564403464766E-2</v>
      </c>
      <c r="AF30" s="395">
        <f t="shared" si="7"/>
        <v>0.55724567045872431</v>
      </c>
      <c r="AG30" s="386">
        <f t="shared" si="7"/>
        <v>0.34214328443839631</v>
      </c>
      <c r="AI30" s="27">
        <f t="shared" si="17"/>
        <v>2.6622036262203626</v>
      </c>
      <c r="AJ30" s="28">
        <f t="shared" si="17"/>
        <v>1.7373795761078998</v>
      </c>
      <c r="AK30" s="402">
        <f t="shared" si="17"/>
        <v>2.0182941467203275</v>
      </c>
      <c r="AL30" s="28">
        <f t="shared" si="17"/>
        <v>3.4012748122707959</v>
      </c>
      <c r="AM30" s="28">
        <f t="shared" si="17"/>
        <v>1.956655983454467</v>
      </c>
      <c r="AN30" s="402">
        <f t="shared" si="17"/>
        <v>2.2474093340128527</v>
      </c>
      <c r="AO30" s="384">
        <f t="shared" si="16"/>
        <v>0.27761632460088048</v>
      </c>
      <c r="AP30" s="385">
        <f t="shared" si="16"/>
        <v>0.12621099635451744</v>
      </c>
      <c r="AQ30" s="386">
        <f t="shared" si="16"/>
        <v>0.11351922496769418</v>
      </c>
    </row>
    <row r="31" spans="1:43" ht="20.100000000000001" customHeight="1">
      <c r="A31" s="8" t="s">
        <v>182</v>
      </c>
      <c r="B31" s="19">
        <v>354.68</v>
      </c>
      <c r="C31" s="371">
        <v>1171.47</v>
      </c>
      <c r="D31" s="375">
        <v>1526.15</v>
      </c>
      <c r="E31" s="19">
        <v>311.77000000000004</v>
      </c>
      <c r="F31" s="369">
        <v>979.82</v>
      </c>
      <c r="G31" s="377">
        <v>1291.5900000000001</v>
      </c>
      <c r="H31" s="345">
        <f t="shared" si="0"/>
        <v>3.6526482678292905E-3</v>
      </c>
      <c r="I31" s="323">
        <f t="shared" si="1"/>
        <v>8.3715535685956136E-3</v>
      </c>
      <c r="J31" s="399">
        <f t="shared" si="2"/>
        <v>6.4384531090643125E-3</v>
      </c>
      <c r="K31" s="323">
        <f t="shared" si="3"/>
        <v>3.4112067063030568E-3</v>
      </c>
      <c r="L31" s="323">
        <f t="shared" si="4"/>
        <v>7.7013151704008933E-3</v>
      </c>
      <c r="M31" s="399">
        <f t="shared" si="5"/>
        <v>5.9078297326137456E-3</v>
      </c>
      <c r="N31" s="394">
        <f t="shared" si="6"/>
        <v>-0.12098229389872552</v>
      </c>
      <c r="O31" s="395">
        <f t="shared" si="6"/>
        <v>-0.16359787275815854</v>
      </c>
      <c r="P31" s="386">
        <f t="shared" si="6"/>
        <v>-0.15369393572060408</v>
      </c>
      <c r="R31" s="401">
        <v>99.433999999999997</v>
      </c>
      <c r="S31" s="369">
        <v>335.51900000000001</v>
      </c>
      <c r="T31" s="374">
        <v>434.95299999999997</v>
      </c>
      <c r="U31" s="19">
        <v>174.012</v>
      </c>
      <c r="V31" s="119">
        <v>208.24600000000001</v>
      </c>
      <c r="W31" s="375">
        <v>382.25800000000004</v>
      </c>
      <c r="X31" s="345">
        <f t="shared" si="10"/>
        <v>3.8414940388344981E-3</v>
      </c>
      <c r="Y31" s="323">
        <f t="shared" si="11"/>
        <v>7.5838365430621777E-3</v>
      </c>
      <c r="Z31" s="399">
        <f t="shared" si="12"/>
        <v>6.2024916233072765E-3</v>
      </c>
      <c r="AA31" s="323">
        <f t="shared" si="13"/>
        <v>7.0441022281347229E-3</v>
      </c>
      <c r="AB31" s="323">
        <f t="shared" si="14"/>
        <v>5.3715463582253917E-3</v>
      </c>
      <c r="AC31" s="399">
        <f t="shared" si="15"/>
        <v>6.0225073048845792E-3</v>
      </c>
      <c r="AE31" s="394">
        <f t="shared" si="7"/>
        <v>0.75002514230544892</v>
      </c>
      <c r="AF31" s="395">
        <f t="shared" si="7"/>
        <v>-0.37933172189950493</v>
      </c>
      <c r="AG31" s="386">
        <f t="shared" si="7"/>
        <v>-0.1211510209149033</v>
      </c>
      <c r="AI31" s="27">
        <f t="shared" si="17"/>
        <v>2.803484831397316</v>
      </c>
      <c r="AJ31" s="28">
        <f t="shared" si="17"/>
        <v>2.864085294544461</v>
      </c>
      <c r="AK31" s="402">
        <f t="shared" si="17"/>
        <v>2.8500016381089663</v>
      </c>
      <c r="AL31" s="28">
        <f t="shared" si="17"/>
        <v>5.5814222022644886</v>
      </c>
      <c r="AM31" s="28">
        <f t="shared" si="17"/>
        <v>2.125349553999714</v>
      </c>
      <c r="AN31" s="402">
        <f t="shared" si="17"/>
        <v>2.9595924403254905</v>
      </c>
      <c r="AO31" s="384">
        <f t="shared" si="16"/>
        <v>0.99088724852582488</v>
      </c>
      <c r="AP31" s="385">
        <f t="shared" si="16"/>
        <v>-0.25793077529914993</v>
      </c>
      <c r="AQ31" s="386">
        <f t="shared" si="16"/>
        <v>3.8452890956666215E-2</v>
      </c>
    </row>
    <row r="32" spans="1:43" ht="20.100000000000001" customHeight="1" thickBot="1">
      <c r="A32" s="8" t="s">
        <v>17</v>
      </c>
      <c r="B32" s="19">
        <f>B33-SUM(B7:B31)</f>
        <v>5002.5400000000664</v>
      </c>
      <c r="C32" s="371">
        <f t="shared" ref="C32:G32" si="18">C33-SUM(C7:C31)</f>
        <v>11291.790000000037</v>
      </c>
      <c r="D32" s="376">
        <f t="shared" si="18"/>
        <v>16294.329999999987</v>
      </c>
      <c r="E32" s="21">
        <f t="shared" si="18"/>
        <v>4117.4199999999983</v>
      </c>
      <c r="F32" s="119">
        <f t="shared" si="18"/>
        <v>7454.0500000000175</v>
      </c>
      <c r="G32" s="375">
        <f t="shared" si="18"/>
        <v>11571.470000000001</v>
      </c>
      <c r="H32" s="345">
        <f t="shared" si="0"/>
        <v>5.1518323744634546E-2</v>
      </c>
      <c r="I32" s="323">
        <f t="shared" si="1"/>
        <v>8.0693338173689955E-2</v>
      </c>
      <c r="J32" s="400">
        <f t="shared" si="2"/>
        <v>6.874178792950876E-2</v>
      </c>
      <c r="K32" s="323">
        <f t="shared" si="3"/>
        <v>4.5050424083992444E-2</v>
      </c>
      <c r="L32" s="323">
        <f t="shared" si="4"/>
        <v>5.8588300244868351E-2</v>
      </c>
      <c r="M32" s="399">
        <f t="shared" si="5"/>
        <v>5.2928773462203933E-2</v>
      </c>
      <c r="N32" s="396">
        <f t="shared" si="6"/>
        <v>-0.17693411746833737</v>
      </c>
      <c r="O32" s="397">
        <f t="shared" si="6"/>
        <v>-0.33986994090396716</v>
      </c>
      <c r="P32" s="388">
        <f t="shared" si="6"/>
        <v>-0.28984683629213287</v>
      </c>
      <c r="R32" s="19">
        <f t="shared" ref="R32:W32" si="19">R33-SUM(R7:R31)</f>
        <v>1450.2550000000192</v>
      </c>
      <c r="S32" s="119">
        <f t="shared" si="19"/>
        <v>3622.307000000008</v>
      </c>
      <c r="T32" s="375">
        <f t="shared" si="19"/>
        <v>5072.5620000000126</v>
      </c>
      <c r="U32" s="119">
        <f t="shared" si="19"/>
        <v>1238.0919999999896</v>
      </c>
      <c r="V32" s="123">
        <f t="shared" si="19"/>
        <v>2670.4939999999915</v>
      </c>
      <c r="W32" s="376">
        <f t="shared" si="19"/>
        <v>3908.5859999999811</v>
      </c>
      <c r="X32" s="345">
        <f t="shared" si="10"/>
        <v>5.6028581142164642E-2</v>
      </c>
      <c r="Y32" s="323">
        <f t="shared" si="11"/>
        <v>8.1876091061281145E-2</v>
      </c>
      <c r="Z32" s="399">
        <f t="shared" si="12"/>
        <v>7.2335455356571599E-2</v>
      </c>
      <c r="AA32" s="323">
        <f t="shared" si="13"/>
        <v>5.0118650528904345E-2</v>
      </c>
      <c r="AB32" s="323">
        <f t="shared" si="14"/>
        <v>6.8883351038496368E-2</v>
      </c>
      <c r="AC32" s="399">
        <f t="shared" si="15"/>
        <v>6.1580104894520142E-2</v>
      </c>
      <c r="AE32" s="396">
        <f t="shared" si="7"/>
        <v>-0.1462935828526892</v>
      </c>
      <c r="AF32" s="397">
        <f t="shared" si="7"/>
        <v>-0.26276431014820512</v>
      </c>
      <c r="AG32" s="388">
        <f t="shared" si="7"/>
        <v>-0.22946511052995086</v>
      </c>
      <c r="AI32" s="27">
        <f t="shared" si="17"/>
        <v>2.8990372890571594</v>
      </c>
      <c r="AJ32" s="28">
        <f t="shared" si="17"/>
        <v>3.2079121202218568</v>
      </c>
      <c r="AK32" s="402">
        <f t="shared" si="17"/>
        <v>3.1130841219000822</v>
      </c>
      <c r="AL32" s="28">
        <f t="shared" si="17"/>
        <v>3.0069606695454683</v>
      </c>
      <c r="AM32" s="28">
        <f t="shared" si="17"/>
        <v>3.5826081123684244</v>
      </c>
      <c r="AN32" s="402">
        <f t="shared" si="17"/>
        <v>3.3777782770901026</v>
      </c>
      <c r="AO32" s="387">
        <f t="shared" si="16"/>
        <v>3.7227317115126959E-2</v>
      </c>
      <c r="AP32" s="385">
        <f t="shared" si="16"/>
        <v>0.11680369601915837</v>
      </c>
      <c r="AQ32" s="386">
        <f t="shared" si="16"/>
        <v>8.502634198926283E-2</v>
      </c>
    </row>
    <row r="33" spans="1:43" ht="25.5" customHeight="1" thickBot="1">
      <c r="A33" s="12" t="s">
        <v>18</v>
      </c>
      <c r="B33" s="17">
        <v>97102.150000000023</v>
      </c>
      <c r="C33" s="372">
        <v>139934.60000000003</v>
      </c>
      <c r="D33" s="18">
        <v>237036.75</v>
      </c>
      <c r="E33" s="17">
        <v>91395.810000000012</v>
      </c>
      <c r="F33" s="373">
        <v>127227.62</v>
      </c>
      <c r="G33" s="378">
        <v>218623.43000000002</v>
      </c>
      <c r="H33" s="334">
        <f>SUM(H7:H32)</f>
        <v>1.0000000000000007</v>
      </c>
      <c r="I33" s="338">
        <f t="shared" ref="I33:M33" si="20">SUM(I7:I32)</f>
        <v>1</v>
      </c>
      <c r="J33" s="335">
        <f t="shared" si="20"/>
        <v>1</v>
      </c>
      <c r="K33" s="338">
        <f t="shared" si="20"/>
        <v>0.99999999999999989</v>
      </c>
      <c r="L33" s="338">
        <f t="shared" si="20"/>
        <v>1</v>
      </c>
      <c r="M33" s="335">
        <f t="shared" si="20"/>
        <v>0.99999999999999967</v>
      </c>
      <c r="N33" s="389">
        <f t="shared" si="6"/>
        <v>-5.8766360992006973E-2</v>
      </c>
      <c r="O33" s="390">
        <f t="shared" si="6"/>
        <v>-9.0806562494193971E-2</v>
      </c>
      <c r="P33" s="391">
        <f t="shared" si="6"/>
        <v>-7.7681287817184377E-2</v>
      </c>
      <c r="R33" s="17">
        <v>25884.200000000023</v>
      </c>
      <c r="S33" s="372">
        <v>44241.328000000009</v>
      </c>
      <c r="T33" s="18">
        <v>70125.52800000002</v>
      </c>
      <c r="U33" s="17">
        <v>24703.218999999997</v>
      </c>
      <c r="V33" s="373">
        <v>38768.351999999984</v>
      </c>
      <c r="W33" s="378">
        <v>63471.570999999974</v>
      </c>
      <c r="X33" s="334">
        <f t="shared" ref="X33:AC33" si="21">SUM(X7:X32)</f>
        <v>0.99999999999999978</v>
      </c>
      <c r="Y33" s="338">
        <f t="shared" si="21"/>
        <v>0.99999999999999978</v>
      </c>
      <c r="Z33" s="335">
        <f t="shared" si="21"/>
        <v>0.99999999999999989</v>
      </c>
      <c r="AA33" s="338">
        <f t="shared" si="21"/>
        <v>0.99999999999999944</v>
      </c>
      <c r="AB33" s="338">
        <f t="shared" si="21"/>
        <v>1.0000000000000002</v>
      </c>
      <c r="AC33" s="335">
        <f t="shared" si="21"/>
        <v>1</v>
      </c>
      <c r="AE33" s="389">
        <f t="shared" si="7"/>
        <v>-4.5625555358095836E-2</v>
      </c>
      <c r="AF33" s="390">
        <f t="shared" si="7"/>
        <v>-0.12370731728487046</v>
      </c>
      <c r="AG33" s="391">
        <f t="shared" si="7"/>
        <v>-9.4886372905456678E-2</v>
      </c>
      <c r="AI33" s="403">
        <f t="shared" si="17"/>
        <v>2.6656670320894045</v>
      </c>
      <c r="AJ33" s="404">
        <f t="shared" si="17"/>
        <v>3.1615717628091975</v>
      </c>
      <c r="AK33" s="405">
        <f t="shared" si="17"/>
        <v>2.9584242949669202</v>
      </c>
      <c r="AL33" s="404">
        <f t="shared" si="17"/>
        <v>2.7028830971572981</v>
      </c>
      <c r="AM33" s="404">
        <f t="shared" si="17"/>
        <v>3.047164758721415</v>
      </c>
      <c r="AN33" s="405">
        <f t="shared" si="17"/>
        <v>2.9032373611556621</v>
      </c>
      <c r="AO33" s="389">
        <f t="shared" si="16"/>
        <v>1.3961257959034344E-2</v>
      </c>
      <c r="AP33" s="390">
        <f t="shared" si="16"/>
        <v>-3.6186749082717878E-2</v>
      </c>
      <c r="AQ33" s="391">
        <f t="shared" si="16"/>
        <v>-1.8654164619032489E-2</v>
      </c>
    </row>
    <row r="36" spans="1:43" ht="15.75" thickBot="1"/>
    <row r="37" spans="1:43">
      <c r="A37" s="468" t="s">
        <v>2</v>
      </c>
      <c r="B37" s="414" t="s">
        <v>137</v>
      </c>
      <c r="C37" s="477"/>
      <c r="D37" s="477"/>
      <c r="E37" s="477"/>
      <c r="F37" s="477"/>
      <c r="G37" s="492"/>
      <c r="H37" s="477" t="s">
        <v>139</v>
      </c>
      <c r="I37" s="477"/>
      <c r="J37" s="477"/>
      <c r="K37" s="477"/>
      <c r="L37" s="477"/>
      <c r="M37" s="492"/>
      <c r="N37" s="493" t="s">
        <v>160</v>
      </c>
      <c r="O37" s="471"/>
      <c r="P37" s="494"/>
      <c r="R37" s="478" t="s">
        <v>138</v>
      </c>
      <c r="S37" s="477"/>
      <c r="T37" s="477"/>
      <c r="U37" s="477"/>
      <c r="V37" s="477"/>
      <c r="W37" s="492"/>
      <c r="X37" s="477" t="s">
        <v>140</v>
      </c>
      <c r="Y37" s="477"/>
      <c r="Z37" s="477"/>
      <c r="AA37" s="477"/>
      <c r="AB37" s="477"/>
      <c r="AC37" s="415"/>
      <c r="AE37" s="471" t="s">
        <v>160</v>
      </c>
      <c r="AF37" s="471"/>
      <c r="AG37" s="471"/>
      <c r="AI37" s="486" t="s">
        <v>143</v>
      </c>
      <c r="AJ37" s="487"/>
      <c r="AK37" s="487"/>
      <c r="AL37" s="487"/>
      <c r="AM37" s="487"/>
      <c r="AN37" s="488"/>
      <c r="AO37" s="471" t="s">
        <v>160</v>
      </c>
      <c r="AP37" s="471"/>
      <c r="AQ37" s="471"/>
    </row>
    <row r="38" spans="1:43" ht="15" customHeight="1">
      <c r="A38" s="469"/>
      <c r="B38" s="497" t="str">
        <f>B5</f>
        <v>jan-fev 2025</v>
      </c>
      <c r="C38" s="473"/>
      <c r="D38" s="474"/>
      <c r="E38" s="498" t="str">
        <f>E5</f>
        <v>jan-fev 2026</v>
      </c>
      <c r="F38" s="481"/>
      <c r="G38" s="495"/>
      <c r="H38" s="499" t="str">
        <f>B38</f>
        <v>jan-fev 2025</v>
      </c>
      <c r="I38" s="473"/>
      <c r="J38" s="474"/>
      <c r="K38" s="497" t="str">
        <f>E38</f>
        <v>jan-fev 2026</v>
      </c>
      <c r="L38" s="473"/>
      <c r="M38" s="474"/>
      <c r="N38" s="479" t="s">
        <v>141</v>
      </c>
      <c r="O38" s="473"/>
      <c r="P38" s="483"/>
      <c r="R38" s="500" t="str">
        <f>H38</f>
        <v>jan-fev 2025</v>
      </c>
      <c r="S38" s="473"/>
      <c r="T38" s="474"/>
      <c r="U38" s="501" t="str">
        <f>K38</f>
        <v>jan-fev 2026</v>
      </c>
      <c r="V38" s="481"/>
      <c r="W38" s="495"/>
      <c r="X38" s="499" t="str">
        <f>R38</f>
        <v>jan-fev 2025</v>
      </c>
      <c r="Y38" s="473"/>
      <c r="Z38" s="474"/>
      <c r="AA38" s="497" t="str">
        <f>U38</f>
        <v>jan-fev 2026</v>
      </c>
      <c r="AB38" s="473"/>
      <c r="AC38" s="483"/>
      <c r="AE38" s="472" t="s">
        <v>142</v>
      </c>
      <c r="AF38" s="473"/>
      <c r="AG38" s="483"/>
      <c r="AI38" s="489" t="str">
        <f>X38</f>
        <v>jan-fev 2025</v>
      </c>
      <c r="AJ38" s="490"/>
      <c r="AK38" s="491"/>
      <c r="AL38" s="490" t="str">
        <f>AA38</f>
        <v>jan-fev 2026</v>
      </c>
      <c r="AM38" s="490"/>
      <c r="AN38" s="491"/>
      <c r="AO38" s="473" t="s">
        <v>143</v>
      </c>
      <c r="AP38" s="473"/>
      <c r="AQ38" s="483"/>
    </row>
    <row r="39" spans="1:43" ht="18.75" customHeight="1" thickBot="1">
      <c r="A39" s="470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176</v>
      </c>
      <c r="B40" s="39">
        <v>14614.109999999999</v>
      </c>
      <c r="C40" s="370">
        <v>9746.3799999999992</v>
      </c>
      <c r="D40" s="375">
        <v>24360.489999999998</v>
      </c>
      <c r="E40" s="39">
        <v>12533.95</v>
      </c>
      <c r="F40" s="379">
        <v>9390.4699999999993</v>
      </c>
      <c r="G40" s="377">
        <v>21924.42</v>
      </c>
      <c r="H40" s="345">
        <f>B40/$B$63</f>
        <v>0.35492643115829398</v>
      </c>
      <c r="I40" s="323">
        <f>C40/$C$63</f>
        <v>0.17565020119868566</v>
      </c>
      <c r="J40" s="398">
        <f>D40/$D$63</f>
        <v>0.25201598386468055</v>
      </c>
      <c r="K40" s="323">
        <f>E40/$E$63</f>
        <v>0.34268657614171227</v>
      </c>
      <c r="L40" s="323">
        <f>F40/$F$63</f>
        <v>0.19162875266945489</v>
      </c>
      <c r="M40" s="399">
        <f>G40/$G$63</f>
        <v>0.25618925203613035</v>
      </c>
      <c r="N40" s="392">
        <f t="shared" ref="N40:P63" si="22">(E40-B40)/B40</f>
        <v>-0.1423391503143194</v>
      </c>
      <c r="O40" s="393">
        <f t="shared" si="22"/>
        <v>-3.6517147905170931E-2</v>
      </c>
      <c r="P40" s="382">
        <f t="shared" si="22"/>
        <v>-0.10000086205162539</v>
      </c>
      <c r="R40" s="401">
        <v>3200.2710000000002</v>
      </c>
      <c r="S40" s="369">
        <v>2330.2129999999997</v>
      </c>
      <c r="T40" s="374">
        <v>5530.4840000000004</v>
      </c>
      <c r="U40" s="39">
        <v>2672.9079999999999</v>
      </c>
      <c r="V40" s="112">
        <v>2390.5680000000002</v>
      </c>
      <c r="W40" s="380">
        <v>5063.4760000000006</v>
      </c>
      <c r="X40" s="345">
        <f>R40/$R$63</f>
        <v>0.33161357896496213</v>
      </c>
      <c r="Y40" s="323">
        <f>S40/$S$63</f>
        <v>0.15686197293725332</v>
      </c>
      <c r="Z40" s="398">
        <f>T40/$T$63</f>
        <v>0.22568076173363807</v>
      </c>
      <c r="AA40" s="323">
        <f>U40/$U$63</f>
        <v>0.30040994500162127</v>
      </c>
      <c r="AB40" s="323">
        <f>V40/$V$63</f>
        <v>0.18986463802806261</v>
      </c>
      <c r="AC40" s="399">
        <f>W40/$W$63</f>
        <v>0.23563718579504278</v>
      </c>
      <c r="AE40" s="392">
        <f t="shared" ref="AE40:AG63" si="23">(U40-R40)/R40</f>
        <v>-0.16478698210245327</v>
      </c>
      <c r="AF40" s="393">
        <f t="shared" si="23"/>
        <v>2.5901065696569574E-2</v>
      </c>
      <c r="AG40" s="382">
        <f t="shared" si="23"/>
        <v>-8.4442518954941342E-2</v>
      </c>
      <c r="AI40" s="27">
        <f t="shared" ref="AI40:AN63" si="24">(R40/B40)*10</f>
        <v>2.1898500832414705</v>
      </c>
      <c r="AJ40" s="28">
        <f t="shared" si="24"/>
        <v>2.3908497308744376</v>
      </c>
      <c r="AK40" s="406">
        <f t="shared" si="24"/>
        <v>2.270267962590244</v>
      </c>
      <c r="AL40" s="28">
        <f t="shared" si="24"/>
        <v>2.1325344364705461</v>
      </c>
      <c r="AM40" s="28">
        <f t="shared" si="24"/>
        <v>2.5457383922210504</v>
      </c>
      <c r="AN40" s="402">
        <f t="shared" si="24"/>
        <v>2.3095142311632424</v>
      </c>
      <c r="AO40" s="383">
        <f t="shared" ref="AO40:AQ51" si="25">(AL40-AI40)/AI40</f>
        <v>-2.6173319904202911E-2</v>
      </c>
      <c r="AP40" s="381">
        <f t="shared" si="25"/>
        <v>6.4783938256949003E-2</v>
      </c>
      <c r="AQ40" s="382">
        <f t="shared" si="25"/>
        <v>1.728706444336231E-2</v>
      </c>
    </row>
    <row r="41" spans="1:43" ht="19.5" customHeight="1">
      <c r="A41" s="8" t="s">
        <v>173</v>
      </c>
      <c r="B41" s="19">
        <v>6170.7900000000009</v>
      </c>
      <c r="C41" s="371">
        <v>7062.02</v>
      </c>
      <c r="D41" s="375">
        <v>13232.810000000001</v>
      </c>
      <c r="E41" s="19">
        <v>6557.7699999999995</v>
      </c>
      <c r="F41" s="369">
        <v>7792.3300000000008</v>
      </c>
      <c r="G41" s="377">
        <v>14350.1</v>
      </c>
      <c r="H41" s="345">
        <f t="shared" ref="H41:H62" si="26">B41/$B$63</f>
        <v>0.14986724967358869</v>
      </c>
      <c r="I41" s="323">
        <f t="shared" ref="I41:I62" si="27">C41/$C$63</f>
        <v>0.12727240615173452</v>
      </c>
      <c r="J41" s="399">
        <f t="shared" ref="J41:J62" si="28">D41/$D$63</f>
        <v>0.13689706699021179</v>
      </c>
      <c r="K41" s="323">
        <f t="shared" ref="K41:K62" si="29">E41/$E$63</f>
        <v>0.17929381786466647</v>
      </c>
      <c r="L41" s="323">
        <f t="shared" ref="L41:L62" si="30">F41/$F$63</f>
        <v>0.15901594683639625</v>
      </c>
      <c r="M41" s="399">
        <f t="shared" ref="M41:M62" si="31">G41/$G$63</f>
        <v>0.16768249220018933</v>
      </c>
      <c r="N41" s="394">
        <f t="shared" si="22"/>
        <v>6.2711581499289168E-2</v>
      </c>
      <c r="O41" s="395">
        <f t="shared" si="22"/>
        <v>0.10341375413833441</v>
      </c>
      <c r="P41" s="386">
        <f t="shared" si="22"/>
        <v>8.4433313861530468E-2</v>
      </c>
      <c r="R41" s="401">
        <v>1437.329</v>
      </c>
      <c r="S41" s="369">
        <v>2152.0210000000002</v>
      </c>
      <c r="T41" s="374">
        <v>3589.3500000000004</v>
      </c>
      <c r="U41" s="19">
        <v>1492.049</v>
      </c>
      <c r="V41" s="119">
        <v>2256.4610000000002</v>
      </c>
      <c r="W41" s="375">
        <v>3748.51</v>
      </c>
      <c r="X41" s="345">
        <f t="shared" ref="X41:X62" si="32">R41/$R$63</f>
        <v>0.14893670374794199</v>
      </c>
      <c r="Y41" s="323">
        <f t="shared" ref="Y41:Y62" si="33">S41/$S$63</f>
        <v>0.14486669667639862</v>
      </c>
      <c r="Z41" s="399">
        <f t="shared" ref="Z41:Z62" si="34">T41/$T$63</f>
        <v>0.14646950287328087</v>
      </c>
      <c r="AA41" s="323">
        <f t="shared" ref="AA41:AA62" si="35">U41/$U$63</f>
        <v>0.16769240019848197</v>
      </c>
      <c r="AB41" s="323">
        <f t="shared" ref="AB41:AB62" si="36">V41/$V$63</f>
        <v>0.17921353878636381</v>
      </c>
      <c r="AC41" s="399">
        <f t="shared" ref="AC41:AC62" si="37">W41/$W$63</f>
        <v>0.17444307967976461</v>
      </c>
      <c r="AE41" s="394">
        <f t="shared" si="23"/>
        <v>3.8070615704546437E-2</v>
      </c>
      <c r="AF41" s="395">
        <f t="shared" si="23"/>
        <v>4.8531124928613639E-2</v>
      </c>
      <c r="AG41" s="386">
        <f t="shared" si="23"/>
        <v>4.4342290386838797E-2</v>
      </c>
      <c r="AI41" s="27">
        <f t="shared" si="24"/>
        <v>2.3292463363686005</v>
      </c>
      <c r="AJ41" s="28">
        <f t="shared" si="24"/>
        <v>3.0473164901826957</v>
      </c>
      <c r="AK41" s="402">
        <f t="shared" si="24"/>
        <v>2.7124624323934219</v>
      </c>
      <c r="AL41" s="28">
        <f t="shared" si="24"/>
        <v>2.2752383813399986</v>
      </c>
      <c r="AM41" s="28">
        <f t="shared" si="24"/>
        <v>2.8957462017137363</v>
      </c>
      <c r="AN41" s="402">
        <f t="shared" si="24"/>
        <v>2.612183887220298</v>
      </c>
      <c r="AO41" s="384">
        <f t="shared" si="25"/>
        <v>-2.3186879886995002E-2</v>
      </c>
      <c r="AP41" s="385">
        <f t="shared" si="25"/>
        <v>-4.97389388195357E-2</v>
      </c>
      <c r="AQ41" s="386">
        <f t="shared" si="25"/>
        <v>-3.6969560933103905E-2</v>
      </c>
    </row>
    <row r="42" spans="1:43" ht="19.5" customHeight="1">
      <c r="A42" s="8" t="s">
        <v>168</v>
      </c>
      <c r="B42" s="19">
        <v>4409.4399999999996</v>
      </c>
      <c r="C42" s="371">
        <v>5560.9800000000005</v>
      </c>
      <c r="D42" s="375">
        <v>9970.42</v>
      </c>
      <c r="E42" s="19">
        <v>3906.6000000000004</v>
      </c>
      <c r="F42" s="369">
        <v>5512.89</v>
      </c>
      <c r="G42" s="377">
        <v>9419.4900000000016</v>
      </c>
      <c r="H42" s="345">
        <f t="shared" si="26"/>
        <v>0.107090120616762</v>
      </c>
      <c r="I42" s="323">
        <f t="shared" si="27"/>
        <v>0.10022051837316698</v>
      </c>
      <c r="J42" s="399">
        <f t="shared" si="28"/>
        <v>0.1031467431830841</v>
      </c>
      <c r="K42" s="323">
        <f t="shared" si="29"/>
        <v>0.10680905686995826</v>
      </c>
      <c r="L42" s="323">
        <f t="shared" si="30"/>
        <v>0.11250003826261214</v>
      </c>
      <c r="M42" s="399">
        <f t="shared" si="31"/>
        <v>0.11006777363605562</v>
      </c>
      <c r="N42" s="394">
        <f t="shared" si="22"/>
        <v>-0.1140371566457417</v>
      </c>
      <c r="O42" s="395">
        <f t="shared" si="22"/>
        <v>-8.6477563307187123E-3</v>
      </c>
      <c r="P42" s="386">
        <f t="shared" si="22"/>
        <v>-5.5256448574884355E-2</v>
      </c>
      <c r="R42" s="401">
        <v>1098.662</v>
      </c>
      <c r="S42" s="369">
        <v>1320.202</v>
      </c>
      <c r="T42" s="374">
        <v>2418.864</v>
      </c>
      <c r="U42" s="19">
        <v>1012.3220000000001</v>
      </c>
      <c r="V42" s="119">
        <v>1259.742</v>
      </c>
      <c r="W42" s="375">
        <v>2272.0640000000003</v>
      </c>
      <c r="X42" s="345">
        <f t="shared" si="32"/>
        <v>0.11384387068870205</v>
      </c>
      <c r="Y42" s="323">
        <f t="shared" si="33"/>
        <v>8.8871485308728307E-2</v>
      </c>
      <c r="Z42" s="399">
        <f t="shared" si="34"/>
        <v>9.8705840221231037E-2</v>
      </c>
      <c r="AA42" s="323">
        <f t="shared" si="35"/>
        <v>0.11377555693796094</v>
      </c>
      <c r="AB42" s="323">
        <f t="shared" si="36"/>
        <v>0.10005172780642409</v>
      </c>
      <c r="AC42" s="399">
        <f t="shared" si="37"/>
        <v>0.10573423610701978</v>
      </c>
      <c r="AE42" s="394">
        <f t="shared" si="23"/>
        <v>-7.8586498850419795E-2</v>
      </c>
      <c r="AF42" s="395">
        <f t="shared" si="23"/>
        <v>-4.5796022123887128E-2</v>
      </c>
      <c r="AG42" s="386">
        <f t="shared" si="23"/>
        <v>-6.0689646048723588E-2</v>
      </c>
      <c r="AI42" s="27">
        <f t="shared" si="24"/>
        <v>2.4916134475126093</v>
      </c>
      <c r="AJ42" s="28">
        <f t="shared" si="24"/>
        <v>2.3740455818938386</v>
      </c>
      <c r="AK42" s="402">
        <f t="shared" si="24"/>
        <v>2.4260402269914407</v>
      </c>
      <c r="AL42" s="28">
        <f t="shared" si="24"/>
        <v>2.5913121384323965</v>
      </c>
      <c r="AM42" s="28">
        <f t="shared" si="24"/>
        <v>2.2850845926546692</v>
      </c>
      <c r="AN42" s="402">
        <f t="shared" si="24"/>
        <v>2.4120881279135071</v>
      </c>
      <c r="AO42" s="384">
        <f t="shared" si="25"/>
        <v>4.0013707190140968E-2</v>
      </c>
      <c r="AP42" s="385">
        <f t="shared" si="25"/>
        <v>-3.7472317261997505E-2</v>
      </c>
      <c r="AQ42" s="386">
        <f t="shared" si="25"/>
        <v>-5.7509759824698999E-3</v>
      </c>
    </row>
    <row r="43" spans="1:43" ht="19.5" customHeight="1">
      <c r="A43" s="8" t="s">
        <v>181</v>
      </c>
      <c r="B43" s="19">
        <v>3449.67</v>
      </c>
      <c r="C43" s="371">
        <v>8813.73</v>
      </c>
      <c r="D43" s="375">
        <v>12263.4</v>
      </c>
      <c r="E43" s="19">
        <v>1996.3200000000002</v>
      </c>
      <c r="F43" s="369">
        <v>6561.53</v>
      </c>
      <c r="G43" s="377">
        <v>8557.85</v>
      </c>
      <c r="H43" s="345">
        <f t="shared" si="26"/>
        <v>8.3780610777791614E-2</v>
      </c>
      <c r="I43" s="323">
        <f t="shared" si="27"/>
        <v>0.15884189286800759</v>
      </c>
      <c r="J43" s="399">
        <f t="shared" si="28"/>
        <v>0.12686825332848903</v>
      </c>
      <c r="K43" s="323">
        <f t="shared" si="29"/>
        <v>5.4580724008251438E-2</v>
      </c>
      <c r="L43" s="323">
        <f t="shared" si="30"/>
        <v>0.1338993479030558</v>
      </c>
      <c r="M43" s="399">
        <f t="shared" si="31"/>
        <v>9.999941574451679E-2</v>
      </c>
      <c r="N43" s="394">
        <f t="shared" si="22"/>
        <v>-0.4213011679378027</v>
      </c>
      <c r="O43" s="395">
        <f t="shared" si="22"/>
        <v>-0.25553312842576298</v>
      </c>
      <c r="P43" s="386">
        <f t="shared" si="22"/>
        <v>-0.3021633478480682</v>
      </c>
      <c r="R43" s="401">
        <v>896.68700000000013</v>
      </c>
      <c r="S43" s="369">
        <v>2195.0509999999995</v>
      </c>
      <c r="T43" s="374">
        <v>3091.7379999999994</v>
      </c>
      <c r="U43" s="19">
        <v>720.06000000000006</v>
      </c>
      <c r="V43" s="119">
        <v>1501.0320000000002</v>
      </c>
      <c r="W43" s="375">
        <v>2221.0920000000001</v>
      </c>
      <c r="X43" s="345">
        <f t="shared" si="32"/>
        <v>9.2915126650635213E-2</v>
      </c>
      <c r="Y43" s="323">
        <f t="shared" si="33"/>
        <v>0.14776332917114907</v>
      </c>
      <c r="Z43" s="399">
        <f t="shared" si="34"/>
        <v>0.12616360284576081</v>
      </c>
      <c r="AA43" s="323">
        <f t="shared" si="35"/>
        <v>8.0928032314568049E-2</v>
      </c>
      <c r="AB43" s="323">
        <f t="shared" si="36"/>
        <v>0.11921555770366661</v>
      </c>
      <c r="AC43" s="399">
        <f t="shared" si="37"/>
        <v>0.10336217023086179</v>
      </c>
      <c r="AE43" s="394">
        <f t="shared" si="23"/>
        <v>-0.19697731761473072</v>
      </c>
      <c r="AF43" s="395">
        <f t="shared" si="23"/>
        <v>-0.31617443057131678</v>
      </c>
      <c r="AG43" s="386">
        <f t="shared" si="23"/>
        <v>-0.2816040686500601</v>
      </c>
      <c r="AI43" s="27">
        <f t="shared" si="24"/>
        <v>2.5993413862775281</v>
      </c>
      <c r="AJ43" s="28">
        <f t="shared" si="24"/>
        <v>2.4904904053108043</v>
      </c>
      <c r="AK43" s="402">
        <f t="shared" si="24"/>
        <v>2.5211099695027479</v>
      </c>
      <c r="AL43" s="28">
        <f t="shared" si="24"/>
        <v>3.6069367636451073</v>
      </c>
      <c r="AM43" s="28">
        <f t="shared" si="24"/>
        <v>2.2876249899032701</v>
      </c>
      <c r="AN43" s="402">
        <f t="shared" si="24"/>
        <v>2.5953855232330554</v>
      </c>
      <c r="AO43" s="384">
        <f t="shared" si="25"/>
        <v>0.38763487654483858</v>
      </c>
      <c r="AP43" s="385">
        <f t="shared" si="25"/>
        <v>-8.1456011625235442E-2</v>
      </c>
      <c r="AQ43" s="386">
        <f t="shared" si="25"/>
        <v>2.9461449373014554E-2</v>
      </c>
    </row>
    <row r="44" spans="1:43" ht="19.5" customHeight="1">
      <c r="A44" s="8" t="s">
        <v>180</v>
      </c>
      <c r="B44" s="19">
        <v>4272.1200000000008</v>
      </c>
      <c r="C44" s="371">
        <v>2675.67</v>
      </c>
      <c r="D44" s="375">
        <v>6947.7900000000009</v>
      </c>
      <c r="E44" s="19">
        <v>3780.83</v>
      </c>
      <c r="F44" s="369">
        <v>2033.8999999999999</v>
      </c>
      <c r="G44" s="377">
        <v>5814.73</v>
      </c>
      <c r="H44" s="345">
        <f t="shared" si="26"/>
        <v>0.10375509046257153</v>
      </c>
      <c r="I44" s="323">
        <f t="shared" si="27"/>
        <v>4.8221183028087075E-2</v>
      </c>
      <c r="J44" s="399">
        <f t="shared" si="28"/>
        <v>7.1876802664280939E-2</v>
      </c>
      <c r="K44" s="323">
        <f t="shared" si="29"/>
        <v>0.10337042095060775</v>
      </c>
      <c r="L44" s="323">
        <f t="shared" si="30"/>
        <v>4.150524095752442E-2</v>
      </c>
      <c r="M44" s="399">
        <f t="shared" si="31"/>
        <v>6.7945757720936223E-2</v>
      </c>
      <c r="N44" s="394">
        <f t="shared" si="22"/>
        <v>-0.1149991105118772</v>
      </c>
      <c r="O44" s="395">
        <f t="shared" si="22"/>
        <v>-0.2398539431245259</v>
      </c>
      <c r="P44" s="386">
        <f t="shared" si="22"/>
        <v>-0.16308207358023216</v>
      </c>
      <c r="R44" s="401">
        <v>958.6</v>
      </c>
      <c r="S44" s="369">
        <v>673.76199999999994</v>
      </c>
      <c r="T44" s="374">
        <v>1632.3620000000001</v>
      </c>
      <c r="U44" s="19">
        <v>894.67200000000003</v>
      </c>
      <c r="V44" s="119">
        <v>667.42899999999997</v>
      </c>
      <c r="W44" s="375">
        <v>1562.1010000000001</v>
      </c>
      <c r="X44" s="345">
        <f t="shared" si="32"/>
        <v>9.9330580690139267E-2</v>
      </c>
      <c r="Y44" s="323">
        <f t="shared" si="33"/>
        <v>4.5355354471951562E-2</v>
      </c>
      <c r="Z44" s="399">
        <f t="shared" si="34"/>
        <v>6.6611294704956192E-2</v>
      </c>
      <c r="AA44" s="323">
        <f t="shared" si="35"/>
        <v>0.10055279355461937</v>
      </c>
      <c r="AB44" s="323">
        <f t="shared" si="36"/>
        <v>5.3008810246950422E-2</v>
      </c>
      <c r="AC44" s="399">
        <f t="shared" si="37"/>
        <v>7.2694939912349169E-2</v>
      </c>
      <c r="AE44" s="394">
        <f t="shared" si="23"/>
        <v>-6.6688921343626112E-2</v>
      </c>
      <c r="AF44" s="395">
        <f t="shared" si="23"/>
        <v>-9.3994615309263077E-3</v>
      </c>
      <c r="AG44" s="386">
        <f t="shared" si="23"/>
        <v>-4.3042535908088993E-2</v>
      </c>
      <c r="AI44" s="27">
        <f t="shared" si="24"/>
        <v>2.2438508281602574</v>
      </c>
      <c r="AJ44" s="28">
        <f t="shared" si="24"/>
        <v>2.5181057454768334</v>
      </c>
      <c r="AK44" s="402">
        <f t="shared" si="24"/>
        <v>2.3494693996220377</v>
      </c>
      <c r="AL44" s="28">
        <f t="shared" si="24"/>
        <v>2.3663375502204542</v>
      </c>
      <c r="AM44" s="28">
        <f t="shared" si="24"/>
        <v>3.2815231820640149</v>
      </c>
      <c r="AN44" s="402">
        <f t="shared" si="24"/>
        <v>2.6864549170812753</v>
      </c>
      <c r="AO44" s="384">
        <f t="shared" si="25"/>
        <v>5.4587729506343434E-2</v>
      </c>
      <c r="AP44" s="385">
        <f t="shared" si="25"/>
        <v>0.30317131755029586</v>
      </c>
      <c r="AQ44" s="386">
        <f t="shared" si="25"/>
        <v>0.14343047732966807</v>
      </c>
    </row>
    <row r="45" spans="1:43" ht="19.5" customHeight="1">
      <c r="A45" s="8" t="s">
        <v>175</v>
      </c>
      <c r="B45" s="19">
        <v>1862.31</v>
      </c>
      <c r="C45" s="371">
        <v>3791.5999999999995</v>
      </c>
      <c r="D45" s="375">
        <v>5653.91</v>
      </c>
      <c r="E45" s="19">
        <v>1860.22</v>
      </c>
      <c r="F45" s="369">
        <v>3703.2699999999995</v>
      </c>
      <c r="G45" s="377">
        <v>5563.49</v>
      </c>
      <c r="H45" s="345">
        <f t="shared" si="26"/>
        <v>4.5229099959587175E-2</v>
      </c>
      <c r="I45" s="323">
        <f t="shared" si="27"/>
        <v>6.8332581211171375E-2</v>
      </c>
      <c r="J45" s="399">
        <f t="shared" si="28"/>
        <v>5.8491257414459069E-2</v>
      </c>
      <c r="K45" s="323">
        <f t="shared" si="29"/>
        <v>5.0859658979837644E-2</v>
      </c>
      <c r="L45" s="323">
        <f t="shared" si="30"/>
        <v>7.5571617916697698E-2</v>
      </c>
      <c r="M45" s="399">
        <f t="shared" si="31"/>
        <v>6.5009990768763376E-2</v>
      </c>
      <c r="N45" s="394">
        <f t="shared" si="22"/>
        <v>-1.1222621368085432E-3</v>
      </c>
      <c r="O45" s="395">
        <f t="shared" si="22"/>
        <v>-2.3296233779934575E-2</v>
      </c>
      <c r="P45" s="386">
        <f t="shared" si="22"/>
        <v>-1.5992472465957201E-2</v>
      </c>
      <c r="R45" s="401">
        <v>498.25499999999994</v>
      </c>
      <c r="S45" s="369">
        <v>1191.9489999999998</v>
      </c>
      <c r="T45" s="374">
        <v>1690.2039999999997</v>
      </c>
      <c r="U45" s="19">
        <v>542.66399999999999</v>
      </c>
      <c r="V45" s="119">
        <v>932.73400000000004</v>
      </c>
      <c r="W45" s="375">
        <v>1475.3980000000001</v>
      </c>
      <c r="X45" s="345">
        <f t="shared" si="32"/>
        <v>5.162941631730162E-2</v>
      </c>
      <c r="Y45" s="323">
        <f t="shared" si="33"/>
        <v>8.0237931803052401E-2</v>
      </c>
      <c r="Z45" s="399">
        <f t="shared" si="34"/>
        <v>6.8971635431047618E-2</v>
      </c>
      <c r="AA45" s="323">
        <f t="shared" si="35"/>
        <v>6.0990375424204581E-2</v>
      </c>
      <c r="AB45" s="323">
        <f t="shared" si="36"/>
        <v>7.4079968980789057E-2</v>
      </c>
      <c r="AC45" s="399">
        <f t="shared" si="37"/>
        <v>6.8660073168636426E-2</v>
      </c>
      <c r="AE45" s="394">
        <f t="shared" si="23"/>
        <v>8.9129060420868947E-2</v>
      </c>
      <c r="AF45" s="395">
        <f t="shared" si="23"/>
        <v>-0.21747155289362199</v>
      </c>
      <c r="AG45" s="386">
        <f t="shared" si="23"/>
        <v>-0.12708880111513143</v>
      </c>
      <c r="AI45" s="27">
        <f t="shared" si="24"/>
        <v>2.6754675644763761</v>
      </c>
      <c r="AJ45" s="28">
        <f t="shared" si="24"/>
        <v>3.143657031332419</v>
      </c>
      <c r="AK45" s="402">
        <f t="shared" si="24"/>
        <v>2.989442704252455</v>
      </c>
      <c r="AL45" s="28">
        <f t="shared" si="24"/>
        <v>2.9172033415402474</v>
      </c>
      <c r="AM45" s="28">
        <f t="shared" si="24"/>
        <v>2.5186767370459084</v>
      </c>
      <c r="AN45" s="402">
        <f t="shared" si="24"/>
        <v>2.6519289151234209</v>
      </c>
      <c r="AO45" s="384">
        <f t="shared" si="25"/>
        <v>9.0352721996531521E-2</v>
      </c>
      <c r="AP45" s="385">
        <f t="shared" si="25"/>
        <v>-0.1988067680594332</v>
      </c>
      <c r="AQ45" s="386">
        <f t="shared" si="25"/>
        <v>-0.112901909325415</v>
      </c>
    </row>
    <row r="46" spans="1:43" ht="19.5" customHeight="1">
      <c r="A46" s="8" t="s">
        <v>185</v>
      </c>
      <c r="B46" s="19">
        <v>1700.46</v>
      </c>
      <c r="C46" s="371">
        <v>7654.43</v>
      </c>
      <c r="D46" s="375">
        <v>9354.89</v>
      </c>
      <c r="E46" s="19">
        <v>1174.4599999999998</v>
      </c>
      <c r="F46" s="369">
        <v>5550.47</v>
      </c>
      <c r="G46" s="377">
        <v>6724.93</v>
      </c>
      <c r="H46" s="345">
        <f t="shared" si="26"/>
        <v>4.1298320535936343E-2</v>
      </c>
      <c r="I46" s="323">
        <f t="shared" si="27"/>
        <v>0.13794887635832542</v>
      </c>
      <c r="J46" s="399">
        <f t="shared" si="28"/>
        <v>9.6778915666140608E-2</v>
      </c>
      <c r="K46" s="323">
        <f t="shared" si="29"/>
        <v>3.2110521919697724E-2</v>
      </c>
      <c r="L46" s="323">
        <f t="shared" si="30"/>
        <v>0.1132669230431735</v>
      </c>
      <c r="M46" s="399">
        <f t="shared" si="31"/>
        <v>7.8581544537795506E-2</v>
      </c>
      <c r="N46" s="394">
        <f t="shared" si="22"/>
        <v>-0.30932806417087155</v>
      </c>
      <c r="O46" s="395">
        <f t="shared" si="22"/>
        <v>-0.27486827889209253</v>
      </c>
      <c r="P46" s="386">
        <f t="shared" si="22"/>
        <v>-0.28113211379289327</v>
      </c>
      <c r="R46" s="401">
        <v>301.99599999999998</v>
      </c>
      <c r="S46" s="369">
        <v>1724.9080000000006</v>
      </c>
      <c r="T46" s="374">
        <v>2026.9040000000005</v>
      </c>
      <c r="U46" s="19">
        <v>226.26800000000006</v>
      </c>
      <c r="V46" s="119">
        <v>1127.7760000000001</v>
      </c>
      <c r="W46" s="375">
        <v>1354.0440000000001</v>
      </c>
      <c r="X46" s="345">
        <f t="shared" si="32"/>
        <v>3.1292966874712391E-2</v>
      </c>
      <c r="Y46" s="323">
        <f t="shared" si="33"/>
        <v>0.11611490967360145</v>
      </c>
      <c r="Z46" s="399">
        <f t="shared" si="34"/>
        <v>8.2711248903524187E-2</v>
      </c>
      <c r="AA46" s="323">
        <f t="shared" si="35"/>
        <v>2.5430414154032563E-2</v>
      </c>
      <c r="AB46" s="323">
        <f t="shared" si="36"/>
        <v>8.9570671914263197E-2</v>
      </c>
      <c r="AC46" s="399">
        <f t="shared" si="37"/>
        <v>6.3012665134121876E-2</v>
      </c>
      <c r="AE46" s="394">
        <f t="shared" si="23"/>
        <v>-0.25075828818924728</v>
      </c>
      <c r="AF46" s="395">
        <f t="shared" si="23"/>
        <v>-0.34618194129773894</v>
      </c>
      <c r="AG46" s="386">
        <f t="shared" si="23"/>
        <v>-0.33196441469354254</v>
      </c>
      <c r="AI46" s="27">
        <f t="shared" si="24"/>
        <v>1.775966503181492</v>
      </c>
      <c r="AJ46" s="28">
        <f t="shared" si="24"/>
        <v>2.2534767448392636</v>
      </c>
      <c r="AK46" s="402">
        <f t="shared" si="24"/>
        <v>2.1666786033828305</v>
      </c>
      <c r="AL46" s="28">
        <f t="shared" si="24"/>
        <v>1.9265705089998817</v>
      </c>
      <c r="AM46" s="28">
        <f t="shared" si="24"/>
        <v>2.0318567616796415</v>
      </c>
      <c r="AN46" s="402">
        <f t="shared" si="24"/>
        <v>2.0134692851821505</v>
      </c>
      <c r="AO46" s="384">
        <f t="shared" si="25"/>
        <v>8.4801152245042657E-2</v>
      </c>
      <c r="AP46" s="385">
        <f t="shared" si="25"/>
        <v>-9.834580439632179E-2</v>
      </c>
      <c r="AQ46" s="386">
        <f t="shared" si="25"/>
        <v>-7.0711603447541585E-2</v>
      </c>
    </row>
    <row r="47" spans="1:43" ht="19.5" customHeight="1">
      <c r="A47" s="8" t="s">
        <v>178</v>
      </c>
      <c r="B47" s="19">
        <v>996.34</v>
      </c>
      <c r="C47" s="371">
        <v>4113.2300000000005</v>
      </c>
      <c r="D47" s="375">
        <v>5109.5700000000006</v>
      </c>
      <c r="E47" s="19">
        <v>1532.32</v>
      </c>
      <c r="F47" s="369">
        <v>2909.0799999999995</v>
      </c>
      <c r="G47" s="377">
        <v>4441.3999999999996</v>
      </c>
      <c r="H47" s="345">
        <f t="shared" si="26"/>
        <v>2.4197669267595132E-2</v>
      </c>
      <c r="I47" s="323">
        <f t="shared" si="27"/>
        <v>7.4129028118795903E-2</v>
      </c>
      <c r="J47" s="399">
        <f t="shared" si="28"/>
        <v>5.2859910070587907E-2</v>
      </c>
      <c r="K47" s="323">
        <f t="shared" si="29"/>
        <v>4.1894653668912714E-2</v>
      </c>
      <c r="L47" s="323">
        <f t="shared" si="30"/>
        <v>5.9364799825318414E-2</v>
      </c>
      <c r="M47" s="399">
        <f t="shared" si="31"/>
        <v>5.1898246065039323E-2</v>
      </c>
      <c r="N47" s="394">
        <f t="shared" si="22"/>
        <v>0.53794889294819026</v>
      </c>
      <c r="O47" s="395">
        <f t="shared" si="22"/>
        <v>-0.29275046617864814</v>
      </c>
      <c r="P47" s="386">
        <f t="shared" si="22"/>
        <v>-0.13076834254154476</v>
      </c>
      <c r="R47" s="401">
        <v>297.18799999999999</v>
      </c>
      <c r="S47" s="369">
        <v>1205.3430000000001</v>
      </c>
      <c r="T47" s="374">
        <v>1502.5309999999999</v>
      </c>
      <c r="U47" s="19">
        <v>340.024</v>
      </c>
      <c r="V47" s="119">
        <v>878.42299999999989</v>
      </c>
      <c r="W47" s="375">
        <v>1218.4469999999999</v>
      </c>
      <c r="X47" s="345">
        <f t="shared" si="32"/>
        <v>3.0794759664240671E-2</v>
      </c>
      <c r="Y47" s="323">
        <f t="shared" si="33"/>
        <v>8.1139570093423971E-2</v>
      </c>
      <c r="Z47" s="399">
        <f t="shared" si="34"/>
        <v>6.1313320969449497E-2</v>
      </c>
      <c r="AA47" s="323">
        <f t="shared" si="35"/>
        <v>3.82155282333815E-2</v>
      </c>
      <c r="AB47" s="323">
        <f t="shared" si="36"/>
        <v>6.9766459239195375E-2</v>
      </c>
      <c r="AC47" s="399">
        <f t="shared" si="37"/>
        <v>5.6702435662855405E-2</v>
      </c>
      <c r="AE47" s="394">
        <f t="shared" si="23"/>
        <v>0.14413771753906623</v>
      </c>
      <c r="AF47" s="395">
        <f t="shared" si="23"/>
        <v>-0.27122570090007586</v>
      </c>
      <c r="AG47" s="386">
        <f t="shared" si="23"/>
        <v>-0.18907030869912173</v>
      </c>
      <c r="AI47" s="27">
        <f t="shared" si="24"/>
        <v>2.9827970371559909</v>
      </c>
      <c r="AJ47" s="28">
        <f t="shared" si="24"/>
        <v>2.9304050587980734</v>
      </c>
      <c r="AK47" s="402">
        <f t="shared" si="24"/>
        <v>2.9406212264437119</v>
      </c>
      <c r="AL47" s="28">
        <f t="shared" si="24"/>
        <v>2.2190143051059832</v>
      </c>
      <c r="AM47" s="28">
        <f t="shared" si="24"/>
        <v>3.0195903859639479</v>
      </c>
      <c r="AN47" s="402">
        <f t="shared" si="24"/>
        <v>2.7433849687035621</v>
      </c>
      <c r="AO47" s="384">
        <f t="shared" si="25"/>
        <v>-0.25606258908526075</v>
      </c>
      <c r="AP47" s="385">
        <f t="shared" si="25"/>
        <v>3.04344707903468E-2</v>
      </c>
      <c r="AQ47" s="386">
        <f t="shared" si="25"/>
        <v>-6.7072989872510966E-2</v>
      </c>
    </row>
    <row r="48" spans="1:43" ht="19.5" customHeight="1">
      <c r="A48" s="8" t="s">
        <v>186</v>
      </c>
      <c r="B48" s="19">
        <v>456.93000000000006</v>
      </c>
      <c r="C48" s="371">
        <v>1964.0200000000002</v>
      </c>
      <c r="D48" s="375">
        <v>2420.9500000000003</v>
      </c>
      <c r="E48" s="19">
        <v>319.70999999999998</v>
      </c>
      <c r="F48" s="369">
        <v>2335.4300000000003</v>
      </c>
      <c r="G48" s="377">
        <v>2655.1400000000003</v>
      </c>
      <c r="H48" s="345">
        <f t="shared" si="26"/>
        <v>1.109725697898533E-2</v>
      </c>
      <c r="I48" s="323">
        <f t="shared" si="27"/>
        <v>3.5395758031006662E-2</v>
      </c>
      <c r="J48" s="399">
        <f t="shared" si="28"/>
        <v>2.5045395069524402E-2</v>
      </c>
      <c r="K48" s="323">
        <f t="shared" si="29"/>
        <v>8.7410852331680604E-3</v>
      </c>
      <c r="L48" s="323">
        <f t="shared" si="30"/>
        <v>4.7658481188569385E-2</v>
      </c>
      <c r="M48" s="399">
        <f t="shared" si="31"/>
        <v>3.1025602075275487E-2</v>
      </c>
      <c r="N48" s="394">
        <f t="shared" si="22"/>
        <v>-0.30030858118311354</v>
      </c>
      <c r="O48" s="395">
        <f t="shared" si="22"/>
        <v>0.18910703556990258</v>
      </c>
      <c r="P48" s="386">
        <f t="shared" si="22"/>
        <v>9.6734752886263667E-2</v>
      </c>
      <c r="R48" s="401">
        <v>187.93900000000002</v>
      </c>
      <c r="S48" s="369">
        <v>826.96699999999998</v>
      </c>
      <c r="T48" s="374">
        <v>1014.9059999999999</v>
      </c>
      <c r="U48" s="19">
        <v>126.646</v>
      </c>
      <c r="V48" s="119">
        <v>614.47699999999986</v>
      </c>
      <c r="W48" s="375">
        <v>741.12299999999982</v>
      </c>
      <c r="X48" s="345">
        <f t="shared" si="32"/>
        <v>1.9474327148262138E-2</v>
      </c>
      <c r="Y48" s="323">
        <f t="shared" si="33"/>
        <v>5.566859131504355E-2</v>
      </c>
      <c r="Z48" s="399">
        <f t="shared" si="34"/>
        <v>4.1414957383122286E-2</v>
      </c>
      <c r="AA48" s="323">
        <f t="shared" si="35"/>
        <v>1.423382993154846E-2</v>
      </c>
      <c r="AB48" s="323">
        <f t="shared" si="36"/>
        <v>4.8803235541331515E-2</v>
      </c>
      <c r="AC48" s="399">
        <f t="shared" si="37"/>
        <v>3.4489378057283068E-2</v>
      </c>
      <c r="AE48" s="394">
        <f t="shared" si="23"/>
        <v>-0.32613241530496606</v>
      </c>
      <c r="AF48" s="395">
        <f t="shared" si="23"/>
        <v>-0.25695100288161454</v>
      </c>
      <c r="AG48" s="386">
        <f t="shared" si="23"/>
        <v>-0.26976192869093307</v>
      </c>
      <c r="AI48" s="27">
        <f t="shared" si="24"/>
        <v>4.1130807782373671</v>
      </c>
      <c r="AJ48" s="28">
        <f t="shared" si="24"/>
        <v>4.2105833952811071</v>
      </c>
      <c r="AK48" s="402">
        <f t="shared" si="24"/>
        <v>4.1921807554885469</v>
      </c>
      <c r="AL48" s="28">
        <f t="shared" si="24"/>
        <v>3.9612774076506834</v>
      </c>
      <c r="AM48" s="28">
        <f t="shared" si="24"/>
        <v>2.6311086181131516</v>
      </c>
      <c r="AN48" s="402">
        <f t="shared" si="24"/>
        <v>2.7912765428564961</v>
      </c>
      <c r="AO48" s="384">
        <f t="shared" si="25"/>
        <v>-3.6907461528566915E-2</v>
      </c>
      <c r="AP48" s="385">
        <f t="shared" si="25"/>
        <v>-0.37512017430603739</v>
      </c>
      <c r="AQ48" s="386">
        <f t="shared" si="25"/>
        <v>-0.33417075606721847</v>
      </c>
    </row>
    <row r="49" spans="1:43" ht="19.5" customHeight="1">
      <c r="A49" s="8" t="s">
        <v>191</v>
      </c>
      <c r="B49" s="19">
        <v>716.01</v>
      </c>
      <c r="C49" s="371">
        <v>943.98</v>
      </c>
      <c r="D49" s="375">
        <v>1659.99</v>
      </c>
      <c r="E49" s="19">
        <v>457.40999999999997</v>
      </c>
      <c r="F49" s="369">
        <v>1174.1799999999998</v>
      </c>
      <c r="G49" s="377">
        <v>1631.5899999999997</v>
      </c>
      <c r="H49" s="345">
        <f t="shared" si="26"/>
        <v>1.7389418443795077E-2</v>
      </c>
      <c r="I49" s="323">
        <f t="shared" si="27"/>
        <v>1.7012498684386954E-2</v>
      </c>
      <c r="J49" s="399">
        <f t="shared" si="28"/>
        <v>1.7173054115723087E-2</v>
      </c>
      <c r="K49" s="323">
        <f t="shared" si="29"/>
        <v>1.2505895331717504E-2</v>
      </c>
      <c r="L49" s="323">
        <f t="shared" si="30"/>
        <v>2.3961170080882058E-2</v>
      </c>
      <c r="M49" s="399">
        <f t="shared" si="31"/>
        <v>1.9065308077916312E-2</v>
      </c>
      <c r="N49" s="394">
        <f t="shared" si="22"/>
        <v>-0.36116814010977505</v>
      </c>
      <c r="O49" s="395">
        <f t="shared" si="22"/>
        <v>0.243861098752092</v>
      </c>
      <c r="P49" s="386">
        <f t="shared" si="22"/>
        <v>-1.7108536798414641E-2</v>
      </c>
      <c r="R49" s="401">
        <v>191.37299999999999</v>
      </c>
      <c r="S49" s="369">
        <v>328.84300000000002</v>
      </c>
      <c r="T49" s="374">
        <v>520.21600000000001</v>
      </c>
      <c r="U49" s="19">
        <v>176.02499999999998</v>
      </c>
      <c r="V49" s="119">
        <v>431.82499999999999</v>
      </c>
      <c r="W49" s="375">
        <v>607.84999999999991</v>
      </c>
      <c r="X49" s="345">
        <f t="shared" si="32"/>
        <v>1.9830159835608201E-2</v>
      </c>
      <c r="Y49" s="323">
        <f t="shared" si="33"/>
        <v>2.2136586555222722E-2</v>
      </c>
      <c r="Z49" s="399">
        <f t="shared" si="34"/>
        <v>2.1228294512022142E-2</v>
      </c>
      <c r="AA49" s="323">
        <f t="shared" si="35"/>
        <v>1.9783569269466207E-2</v>
      </c>
      <c r="AB49" s="323">
        <f t="shared" si="36"/>
        <v>3.4296576092572195E-2</v>
      </c>
      <c r="AC49" s="399">
        <f t="shared" si="37"/>
        <v>2.8287299749325704E-2</v>
      </c>
      <c r="AE49" s="394">
        <f t="shared" si="23"/>
        <v>-8.0199401169444032E-2</v>
      </c>
      <c r="AF49" s="395">
        <f t="shared" si="23"/>
        <v>0.31316464087725743</v>
      </c>
      <c r="AG49" s="386">
        <f t="shared" si="23"/>
        <v>0.16845694865209818</v>
      </c>
      <c r="AI49" s="27">
        <f t="shared" si="24"/>
        <v>2.6727699333808186</v>
      </c>
      <c r="AJ49" s="28">
        <f t="shared" si="24"/>
        <v>3.4835801605966226</v>
      </c>
      <c r="AK49" s="402">
        <f t="shared" si="24"/>
        <v>3.1338502039168907</v>
      </c>
      <c r="AL49" s="28">
        <f t="shared" si="24"/>
        <v>3.8482980258411486</v>
      </c>
      <c r="AM49" s="28">
        <f t="shared" si="24"/>
        <v>3.6776729291931392</v>
      </c>
      <c r="AN49" s="402">
        <f t="shared" si="24"/>
        <v>3.7255070207588918</v>
      </c>
      <c r="AO49" s="384">
        <f t="shared" si="25"/>
        <v>0.4398164158384521</v>
      </c>
      <c r="AP49" s="385">
        <f t="shared" si="25"/>
        <v>5.5716463996417664E-2</v>
      </c>
      <c r="AQ49" s="386">
        <f t="shared" si="25"/>
        <v>0.18879550021328709</v>
      </c>
    </row>
    <row r="50" spans="1:43" ht="19.5" customHeight="1">
      <c r="A50" s="8" t="s">
        <v>193</v>
      </c>
      <c r="B50" s="19">
        <v>439.92</v>
      </c>
      <c r="C50" s="371">
        <v>655.63</v>
      </c>
      <c r="D50" s="375">
        <v>1095.55</v>
      </c>
      <c r="E50" s="19">
        <v>1360.6100000000001</v>
      </c>
      <c r="F50" s="369">
        <v>399.46</v>
      </c>
      <c r="G50" s="377">
        <v>1760.0700000000002</v>
      </c>
      <c r="H50" s="345">
        <f t="shared" si="26"/>
        <v>1.0684142626212386E-2</v>
      </c>
      <c r="I50" s="323">
        <f t="shared" si="27"/>
        <v>1.1815827149351275E-2</v>
      </c>
      <c r="J50" s="399">
        <f t="shared" si="28"/>
        <v>1.1333766731414303E-2</v>
      </c>
      <c r="K50" s="323">
        <f t="shared" si="29"/>
        <v>3.7199987423292349E-2</v>
      </c>
      <c r="L50" s="323">
        <f t="shared" si="30"/>
        <v>8.1516709537797858E-3</v>
      </c>
      <c r="M50" s="399">
        <f t="shared" si="31"/>
        <v>2.0566610967643936E-2</v>
      </c>
      <c r="N50" s="394">
        <f t="shared" si="22"/>
        <v>2.0928577923258773</v>
      </c>
      <c r="O50" s="395">
        <f t="shared" si="22"/>
        <v>-0.39072342632277351</v>
      </c>
      <c r="P50" s="386">
        <f t="shared" si="22"/>
        <v>0.60656291360503878</v>
      </c>
      <c r="R50" s="401">
        <v>106.59700000000001</v>
      </c>
      <c r="S50" s="369">
        <v>195.50700000000001</v>
      </c>
      <c r="T50" s="374">
        <v>302.10400000000004</v>
      </c>
      <c r="U50" s="19">
        <v>300.77300000000002</v>
      </c>
      <c r="V50" s="119">
        <v>95.442999999999998</v>
      </c>
      <c r="W50" s="375">
        <v>396.21600000000001</v>
      </c>
      <c r="X50" s="345">
        <f t="shared" si="32"/>
        <v>1.1045631034661774E-2</v>
      </c>
      <c r="Y50" s="323">
        <f t="shared" si="33"/>
        <v>1.3160862866632187E-2</v>
      </c>
      <c r="Z50" s="399">
        <f t="shared" si="34"/>
        <v>1.2327865127677615E-2</v>
      </c>
      <c r="AA50" s="323">
        <f t="shared" si="35"/>
        <v>3.3804081692288941E-2</v>
      </c>
      <c r="AB50" s="323">
        <f t="shared" si="36"/>
        <v>7.5803117281384082E-3</v>
      </c>
      <c r="AC50" s="399">
        <f t="shared" si="37"/>
        <v>1.8438563391426889E-2</v>
      </c>
      <c r="AE50" s="394">
        <f t="shared" si="23"/>
        <v>1.8215897257896563</v>
      </c>
      <c r="AF50" s="395">
        <f t="shared" si="23"/>
        <v>-0.51181799117167159</v>
      </c>
      <c r="AG50" s="386">
        <f t="shared" si="23"/>
        <v>0.31152186002171423</v>
      </c>
      <c r="AI50" s="27">
        <f t="shared" si="24"/>
        <v>2.4230996544826331</v>
      </c>
      <c r="AJ50" s="28">
        <f t="shared" si="24"/>
        <v>2.9819715388252521</v>
      </c>
      <c r="AK50" s="402">
        <f t="shared" si="24"/>
        <v>2.7575555656975954</v>
      </c>
      <c r="AL50" s="28">
        <f t="shared" si="24"/>
        <v>2.2105746687147674</v>
      </c>
      <c r="AM50" s="28">
        <f t="shared" si="24"/>
        <v>2.3893005557502627</v>
      </c>
      <c r="AN50" s="402">
        <f t="shared" si="24"/>
        <v>2.2511377388399323</v>
      </c>
      <c r="AO50" s="384">
        <f t="shared" si="25"/>
        <v>-8.7707901478465147E-2</v>
      </c>
      <c r="AP50" s="385">
        <f t="shared" si="25"/>
        <v>-0.19875138825385041</v>
      </c>
      <c r="AQ50" s="386">
        <f t="shared" si="25"/>
        <v>-0.18364736985075097</v>
      </c>
    </row>
    <row r="51" spans="1:43" ht="19.5" customHeight="1">
      <c r="A51" s="8" t="s">
        <v>182</v>
      </c>
      <c r="B51" s="19">
        <v>354.68</v>
      </c>
      <c r="C51" s="371">
        <v>1171.47</v>
      </c>
      <c r="D51" s="375">
        <v>1526.15</v>
      </c>
      <c r="E51" s="19">
        <v>311.77000000000004</v>
      </c>
      <c r="F51" s="369">
        <v>979.82</v>
      </c>
      <c r="G51" s="377">
        <v>1291.5900000000001</v>
      </c>
      <c r="H51" s="345">
        <f t="shared" si="26"/>
        <v>8.6139564163143518E-3</v>
      </c>
      <c r="I51" s="323">
        <f t="shared" si="27"/>
        <v>2.1112345424478044E-2</v>
      </c>
      <c r="J51" s="399">
        <f t="shared" si="28"/>
        <v>1.5788442423575317E-2</v>
      </c>
      <c r="K51" s="323">
        <f t="shared" si="29"/>
        <v>8.5240003226198964E-3</v>
      </c>
      <c r="L51" s="323">
        <f t="shared" si="30"/>
        <v>1.9994918725110174E-2</v>
      </c>
      <c r="M51" s="399">
        <f t="shared" si="31"/>
        <v>1.5092370791899887E-2</v>
      </c>
      <c r="N51" s="394">
        <f t="shared" si="22"/>
        <v>-0.12098229389872552</v>
      </c>
      <c r="O51" s="395">
        <f t="shared" si="22"/>
        <v>-0.16359787275815854</v>
      </c>
      <c r="P51" s="386">
        <f t="shared" si="22"/>
        <v>-0.15369393572060408</v>
      </c>
      <c r="R51" s="401">
        <v>99.433999999999997</v>
      </c>
      <c r="S51" s="369">
        <v>335.51900000000001</v>
      </c>
      <c r="T51" s="374">
        <v>434.95299999999997</v>
      </c>
      <c r="U51" s="19">
        <v>174.012</v>
      </c>
      <c r="V51" s="119">
        <v>208.24600000000001</v>
      </c>
      <c r="W51" s="375">
        <v>382.25800000000004</v>
      </c>
      <c r="X51" s="345">
        <f t="shared" si="32"/>
        <v>1.0303397621889534E-2</v>
      </c>
      <c r="Y51" s="323">
        <f t="shared" si="33"/>
        <v>2.2585992052200507E-2</v>
      </c>
      <c r="Z51" s="399">
        <f t="shared" si="34"/>
        <v>1.7748993462114903E-2</v>
      </c>
      <c r="AA51" s="323">
        <f t="shared" si="35"/>
        <v>1.9557326832656464E-2</v>
      </c>
      <c r="AB51" s="323">
        <f t="shared" si="36"/>
        <v>1.6539396248419592E-2</v>
      </c>
      <c r="AC51" s="399">
        <f t="shared" si="37"/>
        <v>1.7789004898540343E-2</v>
      </c>
      <c r="AE51" s="394">
        <f t="shared" si="23"/>
        <v>0.75002514230544892</v>
      </c>
      <c r="AF51" s="395">
        <f t="shared" si="23"/>
        <v>-0.37933172189950493</v>
      </c>
      <c r="AG51" s="386">
        <f t="shared" si="23"/>
        <v>-0.1211510209149033</v>
      </c>
      <c r="AI51" s="27">
        <f t="shared" si="24"/>
        <v>2.803484831397316</v>
      </c>
      <c r="AJ51" s="28">
        <f t="shared" si="24"/>
        <v>2.864085294544461</v>
      </c>
      <c r="AK51" s="402">
        <f t="shared" si="24"/>
        <v>2.8500016381089663</v>
      </c>
      <c r="AL51" s="28">
        <f t="shared" si="24"/>
        <v>5.5814222022644886</v>
      </c>
      <c r="AM51" s="28">
        <f t="shared" si="24"/>
        <v>2.125349553999714</v>
      </c>
      <c r="AN51" s="402">
        <f t="shared" si="24"/>
        <v>2.9595924403254905</v>
      </c>
      <c r="AO51" s="384">
        <f t="shared" si="25"/>
        <v>0.99088724852582488</v>
      </c>
      <c r="AP51" s="385">
        <f t="shared" si="25"/>
        <v>-0.25793077529914993</v>
      </c>
      <c r="AQ51" s="386">
        <f t="shared" si="25"/>
        <v>3.8452890956666215E-2</v>
      </c>
    </row>
    <row r="52" spans="1:43" ht="19.5" customHeight="1">
      <c r="A52" s="8" t="s">
        <v>197</v>
      </c>
      <c r="B52" s="19">
        <v>239.36999999999998</v>
      </c>
      <c r="C52" s="371">
        <v>131.9</v>
      </c>
      <c r="D52" s="375">
        <v>371.27</v>
      </c>
      <c r="E52" s="19">
        <v>220.96</v>
      </c>
      <c r="F52" s="369">
        <v>108.28999999999999</v>
      </c>
      <c r="G52" s="377">
        <v>329.25</v>
      </c>
      <c r="H52" s="345">
        <f t="shared" si="26"/>
        <v>5.8134734052474515E-3</v>
      </c>
      <c r="I52" s="323">
        <f t="shared" si="27"/>
        <v>2.3771145325861133E-3</v>
      </c>
      <c r="J52" s="399">
        <f t="shared" si="28"/>
        <v>3.8408904882225254E-3</v>
      </c>
      <c r="K52" s="323">
        <f t="shared" si="29"/>
        <v>6.0411941857333677E-3</v>
      </c>
      <c r="L52" s="323">
        <f t="shared" si="30"/>
        <v>2.2098444089140661E-3</v>
      </c>
      <c r="M52" s="399">
        <f t="shared" si="31"/>
        <v>3.8473223571203223E-3</v>
      </c>
      <c r="N52" s="394">
        <f t="shared" si="22"/>
        <v>-7.6910222667836273E-2</v>
      </c>
      <c r="O52" s="395">
        <f t="shared" si="22"/>
        <v>-0.17899924184988639</v>
      </c>
      <c r="P52" s="386">
        <f t="shared" si="22"/>
        <v>-0.11317908799525947</v>
      </c>
      <c r="R52" s="401">
        <v>53.953999999999994</v>
      </c>
      <c r="S52" s="369">
        <v>43.856999999999999</v>
      </c>
      <c r="T52" s="374">
        <v>97.810999999999993</v>
      </c>
      <c r="U52" s="19">
        <v>64.429999999999993</v>
      </c>
      <c r="V52" s="119">
        <v>40.784999999999997</v>
      </c>
      <c r="W52" s="375">
        <v>105.21499999999999</v>
      </c>
      <c r="X52" s="345">
        <f t="shared" si="32"/>
        <v>5.5907387341495654E-3</v>
      </c>
      <c r="Y52" s="323">
        <f t="shared" si="33"/>
        <v>2.9523033075127122E-3</v>
      </c>
      <c r="Z52" s="399">
        <f t="shared" si="34"/>
        <v>3.9913434314119475E-3</v>
      </c>
      <c r="AA52" s="323">
        <f t="shared" si="35"/>
        <v>7.241331447417741E-3</v>
      </c>
      <c r="AB52" s="323">
        <f t="shared" si="36"/>
        <v>3.2392424151810499E-3</v>
      </c>
      <c r="AC52" s="399">
        <f t="shared" si="37"/>
        <v>4.8963531185741618E-3</v>
      </c>
      <c r="AE52" s="394">
        <f t="shared" si="23"/>
        <v>0.19416540015568817</v>
      </c>
      <c r="AF52" s="395">
        <f t="shared" si="23"/>
        <v>-7.0045830768178455E-2</v>
      </c>
      <c r="AG52" s="386">
        <f t="shared" si="23"/>
        <v>7.5697007494044607E-2</v>
      </c>
      <c r="AI52" s="27">
        <f t="shared" si="24"/>
        <v>2.254000083552659</v>
      </c>
      <c r="AJ52" s="28">
        <f t="shared" si="24"/>
        <v>3.325018953752843</v>
      </c>
      <c r="AK52" s="402">
        <f t="shared" si="24"/>
        <v>2.6344978048320629</v>
      </c>
      <c r="AL52" s="28">
        <f t="shared" si="24"/>
        <v>2.9159123823316433</v>
      </c>
      <c r="AM52" s="28">
        <f t="shared" si="24"/>
        <v>3.7662757410656571</v>
      </c>
      <c r="AN52" s="402">
        <f t="shared" si="24"/>
        <v>3.1955960516324975</v>
      </c>
      <c r="AO52" s="384">
        <f>(AL52-AI52)/AI52</f>
        <v>0.29366116869690007</v>
      </c>
      <c r="AP52" s="385">
        <f>(AM52-AJ52)/AJ52</f>
        <v>0.13270805172848163</v>
      </c>
      <c r="AQ52" s="386">
        <f>(AN52-AK52)/AK52</f>
        <v>0.21298110242160634</v>
      </c>
    </row>
    <row r="53" spans="1:43" ht="19.5" customHeight="1">
      <c r="A53" s="8" t="s">
        <v>194</v>
      </c>
      <c r="B53" s="19">
        <v>54.949999999999989</v>
      </c>
      <c r="C53" s="371">
        <v>134.94999999999999</v>
      </c>
      <c r="D53" s="375">
        <v>189.89999999999998</v>
      </c>
      <c r="E53" s="19">
        <v>63.32</v>
      </c>
      <c r="F53" s="369">
        <v>131.63999999999999</v>
      </c>
      <c r="G53" s="377">
        <v>194.95999999999998</v>
      </c>
      <c r="H53" s="345">
        <f t="shared" si="26"/>
        <v>1.3345463659537428E-3</v>
      </c>
      <c r="I53" s="323">
        <f t="shared" si="27"/>
        <v>2.4320819270090672E-3</v>
      </c>
      <c r="J53" s="399">
        <f t="shared" si="28"/>
        <v>1.9645678447314826E-3</v>
      </c>
      <c r="K53" s="323">
        <f t="shared" si="29"/>
        <v>1.7312111506183781E-3</v>
      </c>
      <c r="L53" s="323">
        <f t="shared" si="30"/>
        <v>2.6863414718759598E-3</v>
      </c>
      <c r="M53" s="399">
        <f t="shared" si="31"/>
        <v>2.2781289802404799E-3</v>
      </c>
      <c r="N53" s="394">
        <f t="shared" si="22"/>
        <v>0.15232029117379461</v>
      </c>
      <c r="O53" s="395">
        <f t="shared" si="22"/>
        <v>-2.4527602815857745E-2</v>
      </c>
      <c r="P53" s="386">
        <f t="shared" si="22"/>
        <v>2.6645602948920499E-2</v>
      </c>
      <c r="R53" s="401">
        <v>16.610000000000003</v>
      </c>
      <c r="S53" s="369">
        <v>62.153999999999996</v>
      </c>
      <c r="T53" s="374">
        <v>78.763999999999996</v>
      </c>
      <c r="U53" s="19">
        <v>21.244999999999997</v>
      </c>
      <c r="V53" s="119">
        <v>51.650999999999996</v>
      </c>
      <c r="W53" s="375">
        <v>72.895999999999987</v>
      </c>
      <c r="X53" s="345">
        <f t="shared" si="32"/>
        <v>1.7211359746121568E-3</v>
      </c>
      <c r="Y53" s="323">
        <f t="shared" si="33"/>
        <v>4.1839947961589963E-3</v>
      </c>
      <c r="Z53" s="399">
        <f t="shared" si="34"/>
        <v>3.214098353270395E-3</v>
      </c>
      <c r="AA53" s="323">
        <f t="shared" si="35"/>
        <v>2.3877399751728993E-3</v>
      </c>
      <c r="AB53" s="323">
        <f t="shared" si="36"/>
        <v>4.1022461686040556E-3</v>
      </c>
      <c r="AC53" s="399">
        <f t="shared" si="37"/>
        <v>3.3923352842425707E-3</v>
      </c>
      <c r="AE53" s="394">
        <f t="shared" si="23"/>
        <v>0.27904876580373233</v>
      </c>
      <c r="AF53" s="395">
        <f t="shared" si="23"/>
        <v>-0.1689834926151173</v>
      </c>
      <c r="AG53" s="386">
        <f t="shared" si="23"/>
        <v>-7.4501041084759662E-2</v>
      </c>
      <c r="AI53" s="27">
        <f t="shared" si="24"/>
        <v>3.0227479526842593</v>
      </c>
      <c r="AJ53" s="28">
        <f t="shared" si="24"/>
        <v>4.6057058169692482</v>
      </c>
      <c r="AK53" s="402">
        <f t="shared" si="24"/>
        <v>4.1476566614007373</v>
      </c>
      <c r="AL53" s="28">
        <f t="shared" si="24"/>
        <v>3.3551800379027159</v>
      </c>
      <c r="AM53" s="28">
        <f t="shared" si="24"/>
        <v>3.9236554238833183</v>
      </c>
      <c r="AN53" s="402">
        <f t="shared" si="24"/>
        <v>3.7390233894132123</v>
      </c>
      <c r="AO53" s="384">
        <f t="shared" ref="AO53:AQ63" si="38">(AL53-AI53)/AI53</f>
        <v>0.10997677954698484</v>
      </c>
      <c r="AP53" s="385">
        <f t="shared" si="38"/>
        <v>-0.14808813680044119</v>
      </c>
      <c r="AQ53" s="386">
        <f t="shared" si="38"/>
        <v>-9.8521479800963624E-2</v>
      </c>
    </row>
    <row r="54" spans="1:43" ht="19.5" customHeight="1">
      <c r="A54" s="8" t="s">
        <v>198</v>
      </c>
      <c r="B54" s="19">
        <v>274.02</v>
      </c>
      <c r="C54" s="371">
        <v>318.27</v>
      </c>
      <c r="D54" s="375">
        <v>592.29</v>
      </c>
      <c r="E54" s="19">
        <v>142.07</v>
      </c>
      <c r="F54" s="369">
        <v>89.26</v>
      </c>
      <c r="G54" s="377">
        <v>231.32999999999998</v>
      </c>
      <c r="H54" s="345">
        <f t="shared" si="26"/>
        <v>6.6550026423775185E-3</v>
      </c>
      <c r="I54" s="323">
        <f t="shared" si="27"/>
        <v>5.7358926632765893E-3</v>
      </c>
      <c r="J54" s="399">
        <f t="shared" si="28"/>
        <v>6.1274033109847813E-3</v>
      </c>
      <c r="K54" s="323">
        <f t="shared" si="29"/>
        <v>3.8842888213574379E-3</v>
      </c>
      <c r="L54" s="323">
        <f t="shared" si="30"/>
        <v>1.8215044042817396E-3</v>
      </c>
      <c r="M54" s="399">
        <f t="shared" si="31"/>
        <v>2.7031164187475902E-3</v>
      </c>
      <c r="N54" s="394">
        <f t="shared" si="22"/>
        <v>-0.48153419458433688</v>
      </c>
      <c r="O54" s="395">
        <f t="shared" si="22"/>
        <v>-0.71954629716907026</v>
      </c>
      <c r="P54" s="386">
        <f t="shared" si="22"/>
        <v>-0.60943119080180319</v>
      </c>
      <c r="R54" s="401">
        <v>69.558999999999997</v>
      </c>
      <c r="S54" s="369">
        <v>65.043999999999997</v>
      </c>
      <c r="T54" s="374">
        <v>134.60300000000001</v>
      </c>
      <c r="U54" s="19">
        <v>40.879999999999995</v>
      </c>
      <c r="V54" s="119">
        <v>27.968</v>
      </c>
      <c r="W54" s="375">
        <v>68.847999999999999</v>
      </c>
      <c r="X54" s="345">
        <f t="shared" si="32"/>
        <v>7.2077361383532206E-3</v>
      </c>
      <c r="Y54" s="323">
        <f t="shared" si="33"/>
        <v>4.3785397162107954E-3</v>
      </c>
      <c r="Z54" s="399">
        <f t="shared" si="34"/>
        <v>5.4927032736434801E-3</v>
      </c>
      <c r="AA54" s="323">
        <f t="shared" si="35"/>
        <v>4.5945309571695982E-3</v>
      </c>
      <c r="AB54" s="323">
        <f t="shared" si="36"/>
        <v>2.2212855674337037E-3</v>
      </c>
      <c r="AC54" s="399">
        <f t="shared" si="37"/>
        <v>3.2039549447093465E-3</v>
      </c>
      <c r="AE54" s="394">
        <f t="shared" si="23"/>
        <v>-0.41229747408674655</v>
      </c>
      <c r="AF54" s="395">
        <f t="shared" si="23"/>
        <v>-0.57001414427156993</v>
      </c>
      <c r="AG54" s="386">
        <f t="shared" si="23"/>
        <v>-0.48851065726618281</v>
      </c>
      <c r="AI54" s="27">
        <f t="shared" si="24"/>
        <v>2.5384643456681992</v>
      </c>
      <c r="AJ54" s="28">
        <f t="shared" si="24"/>
        <v>2.0436736104565307</v>
      </c>
      <c r="AK54" s="402">
        <f t="shared" si="24"/>
        <v>2.2725860642590625</v>
      </c>
      <c r="AL54" s="28">
        <f t="shared" si="24"/>
        <v>2.8774547758147389</v>
      </c>
      <c r="AM54" s="28">
        <f t="shared" si="24"/>
        <v>3.1333183956979611</v>
      </c>
      <c r="AN54" s="402">
        <f t="shared" si="24"/>
        <v>2.9761812129857779</v>
      </c>
      <c r="AO54" s="384">
        <f t="shared" si="38"/>
        <v>0.13354153692369758</v>
      </c>
      <c r="AP54" s="385">
        <f t="shared" si="38"/>
        <v>0.53317945667362099</v>
      </c>
      <c r="AQ54" s="386">
        <f t="shared" si="38"/>
        <v>0.30960110149056574</v>
      </c>
    </row>
    <row r="55" spans="1:43" ht="19.5" customHeight="1">
      <c r="A55" s="8" t="s">
        <v>199</v>
      </c>
      <c r="B55" s="19">
        <v>31.53</v>
      </c>
      <c r="C55" s="371">
        <v>79.259999999999991</v>
      </c>
      <c r="D55" s="375">
        <v>110.78999999999999</v>
      </c>
      <c r="E55" s="19">
        <v>81.72</v>
      </c>
      <c r="F55" s="369">
        <v>93.559999999999988</v>
      </c>
      <c r="G55" s="377">
        <v>175.27999999999997</v>
      </c>
      <c r="H55" s="345">
        <f t="shared" si="26"/>
        <v>7.6575517595125608E-4</v>
      </c>
      <c r="I55" s="323">
        <f t="shared" si="27"/>
        <v>1.4284313711355216E-3</v>
      </c>
      <c r="J55" s="399">
        <f t="shared" si="28"/>
        <v>1.1461530885613531E-3</v>
      </c>
      <c r="K55" s="323">
        <f t="shared" si="29"/>
        <v>2.2342794571783616E-3</v>
      </c>
      <c r="L55" s="323">
        <f t="shared" si="30"/>
        <v>1.9092533280820022E-3</v>
      </c>
      <c r="M55" s="399">
        <f t="shared" si="31"/>
        <v>2.0481660220381167E-3</v>
      </c>
      <c r="N55" s="394">
        <f t="shared" si="22"/>
        <v>1.5918173168411036</v>
      </c>
      <c r="O55" s="395">
        <f t="shared" si="22"/>
        <v>0.18041887458995709</v>
      </c>
      <c r="P55" s="386">
        <f t="shared" si="22"/>
        <v>0.58209224659265268</v>
      </c>
      <c r="R55" s="401">
        <v>5.4619999999999997</v>
      </c>
      <c r="S55" s="369">
        <v>26.627000000000002</v>
      </c>
      <c r="T55" s="374">
        <v>32.088999999999999</v>
      </c>
      <c r="U55" s="19">
        <v>19.853999999999999</v>
      </c>
      <c r="V55" s="119">
        <v>29.495999999999999</v>
      </c>
      <c r="W55" s="375">
        <v>49.349999999999994</v>
      </c>
      <c r="X55" s="345">
        <f t="shared" si="32"/>
        <v>5.6597499658829606E-4</v>
      </c>
      <c r="Y55" s="323">
        <f t="shared" si="33"/>
        <v>1.792438611148528E-3</v>
      </c>
      <c r="Z55" s="399">
        <f t="shared" si="34"/>
        <v>1.3094459658993158E-3</v>
      </c>
      <c r="AA55" s="323">
        <f t="shared" si="35"/>
        <v>2.2314045406958225E-3</v>
      </c>
      <c r="AB55" s="323">
        <f t="shared" si="36"/>
        <v>2.3426429883089432E-3</v>
      </c>
      <c r="AC55" s="399">
        <f t="shared" si="37"/>
        <v>2.2965834377382966E-3</v>
      </c>
      <c r="AE55" s="394">
        <f t="shared" si="23"/>
        <v>2.6349322592456974</v>
      </c>
      <c r="AF55" s="395">
        <f t="shared" si="23"/>
        <v>0.10774777481503722</v>
      </c>
      <c r="AG55" s="386">
        <f t="shared" si="23"/>
        <v>0.53791018729159512</v>
      </c>
      <c r="AI55" s="27">
        <f t="shared" si="24"/>
        <v>1.7323184268950205</v>
      </c>
      <c r="AJ55" s="28">
        <f t="shared" si="24"/>
        <v>3.3594499116830692</v>
      </c>
      <c r="AK55" s="402">
        <f t="shared" si="24"/>
        <v>2.8963805397599063</v>
      </c>
      <c r="AL55" s="28">
        <f t="shared" si="24"/>
        <v>2.4295154185022025</v>
      </c>
      <c r="AM55" s="28">
        <f t="shared" si="24"/>
        <v>3.1526293287729801</v>
      </c>
      <c r="AN55" s="402">
        <f t="shared" si="24"/>
        <v>2.8154952076677322</v>
      </c>
      <c r="AO55" s="384">
        <f t="shared" si="38"/>
        <v>0.40246468592776369</v>
      </c>
      <c r="AP55" s="385">
        <f t="shared" si="38"/>
        <v>-6.156382394356727E-2</v>
      </c>
      <c r="AQ55" s="386">
        <f t="shared" si="38"/>
        <v>-2.7926348413761619E-2</v>
      </c>
    </row>
    <row r="56" spans="1:43" ht="19.5" customHeight="1">
      <c r="A56" s="8" t="s">
        <v>187</v>
      </c>
      <c r="B56" s="19">
        <v>58.510000000000005</v>
      </c>
      <c r="C56" s="371">
        <v>39.289999999999992</v>
      </c>
      <c r="D56" s="375">
        <v>97.8</v>
      </c>
      <c r="E56" s="19">
        <v>6.4399999999999995</v>
      </c>
      <c r="F56" s="369">
        <v>66.38</v>
      </c>
      <c r="G56" s="377">
        <v>72.819999999999993</v>
      </c>
      <c r="H56" s="345">
        <f t="shared" si="26"/>
        <v>1.4210065126834125E-3</v>
      </c>
      <c r="I56" s="323">
        <f t="shared" si="27"/>
        <v>7.080881727468413E-4</v>
      </c>
      <c r="J56" s="399">
        <f t="shared" si="28"/>
        <v>1.011767957950179E-3</v>
      </c>
      <c r="K56" s="323">
        <f t="shared" si="29"/>
        <v>1.7607390729599423E-4</v>
      </c>
      <c r="L56" s="323">
        <f t="shared" si="30"/>
        <v>1.3545985027584792E-3</v>
      </c>
      <c r="M56" s="399">
        <f t="shared" si="31"/>
        <v>8.5090968578740121E-4</v>
      </c>
      <c r="N56" s="394">
        <f t="shared" si="22"/>
        <v>-0.88993334472739705</v>
      </c>
      <c r="O56" s="395">
        <f t="shared" si="22"/>
        <v>0.68948841944515171</v>
      </c>
      <c r="P56" s="386">
        <f t="shared" si="22"/>
        <v>-0.25541922290388552</v>
      </c>
      <c r="R56" s="401">
        <v>17.506</v>
      </c>
      <c r="S56" s="369">
        <v>17.002000000000002</v>
      </c>
      <c r="T56" s="374">
        <v>34.508000000000003</v>
      </c>
      <c r="U56" s="19">
        <v>4.4990000000000006</v>
      </c>
      <c r="V56" s="119">
        <v>27.161999999999999</v>
      </c>
      <c r="W56" s="375">
        <v>31.661000000000001</v>
      </c>
      <c r="X56" s="345">
        <f t="shared" si="32"/>
        <v>1.8139799140012289E-3</v>
      </c>
      <c r="Y56" s="323">
        <f t="shared" si="33"/>
        <v>1.1445165158203055E-3</v>
      </c>
      <c r="Z56" s="399">
        <f t="shared" si="34"/>
        <v>1.4081573558307706E-3</v>
      </c>
      <c r="AA56" s="323">
        <f t="shared" si="35"/>
        <v>5.0564566478243709E-4</v>
      </c>
      <c r="AB56" s="323">
        <f t="shared" si="36"/>
        <v>2.157271116369932E-3</v>
      </c>
      <c r="AC56" s="399">
        <f t="shared" si="37"/>
        <v>1.4733967218284137E-3</v>
      </c>
      <c r="AE56" s="394">
        <f t="shared" si="23"/>
        <v>-0.74300239917742483</v>
      </c>
      <c r="AF56" s="395">
        <f t="shared" si="23"/>
        <v>0.5975767556758026</v>
      </c>
      <c r="AG56" s="386">
        <f t="shared" si="23"/>
        <v>-8.2502608090877505E-2</v>
      </c>
      <c r="AI56" s="27">
        <f t="shared" si="24"/>
        <v>2.9919671850965646</v>
      </c>
      <c r="AJ56" s="28">
        <f t="shared" si="24"/>
        <v>4.3273097480274894</v>
      </c>
      <c r="AK56" s="402">
        <f t="shared" si="24"/>
        <v>3.528425357873211</v>
      </c>
      <c r="AL56" s="28">
        <f t="shared" si="24"/>
        <v>6.9860248447204985</v>
      </c>
      <c r="AM56" s="28">
        <f t="shared" si="24"/>
        <v>4.0918951491413083</v>
      </c>
      <c r="AN56" s="402">
        <f t="shared" si="24"/>
        <v>4.3478439989014008</v>
      </c>
      <c r="AO56" s="384">
        <f t="shared" si="38"/>
        <v>1.3349269602684588</v>
      </c>
      <c r="AP56" s="385">
        <f t="shared" si="38"/>
        <v>-5.4402067934584478E-2</v>
      </c>
      <c r="AQ56" s="386">
        <f t="shared" si="38"/>
        <v>0.23223352003175193</v>
      </c>
    </row>
    <row r="57" spans="1:43" ht="19.5" customHeight="1">
      <c r="A57" s="8" t="s">
        <v>196</v>
      </c>
      <c r="B57" s="19">
        <v>33.650000000000006</v>
      </c>
      <c r="C57" s="371">
        <v>172.86</v>
      </c>
      <c r="D57" s="375">
        <v>206.51000000000002</v>
      </c>
      <c r="E57" s="19">
        <v>54.849999999999994</v>
      </c>
      <c r="F57" s="369">
        <v>45.320000000000007</v>
      </c>
      <c r="G57" s="377">
        <v>100.17</v>
      </c>
      <c r="H57" s="345">
        <f t="shared" si="26"/>
        <v>8.1724267905993559E-4</v>
      </c>
      <c r="I57" s="323">
        <f t="shared" si="27"/>
        <v>3.1152996065415884E-3</v>
      </c>
      <c r="J57" s="399">
        <f t="shared" si="28"/>
        <v>2.136402873172715E-3</v>
      </c>
      <c r="K57" s="323">
        <f t="shared" si="29"/>
        <v>1.4996356855877769E-3</v>
      </c>
      <c r="L57" s="323">
        <f t="shared" si="30"/>
        <v>9.2483284340184229E-4</v>
      </c>
      <c r="M57" s="399">
        <f t="shared" si="31"/>
        <v>1.1704974351184289E-3</v>
      </c>
      <c r="N57" s="394">
        <f t="shared" si="22"/>
        <v>0.63001485884100994</v>
      </c>
      <c r="O57" s="395">
        <f t="shared" si="22"/>
        <v>-0.73782251533032506</v>
      </c>
      <c r="P57" s="386">
        <f t="shared" si="22"/>
        <v>-0.51493874388649463</v>
      </c>
      <c r="R57" s="401">
        <v>9.3000000000000007</v>
      </c>
      <c r="S57" s="369">
        <v>48.971999999999994</v>
      </c>
      <c r="T57" s="374">
        <v>58.271999999999991</v>
      </c>
      <c r="U57" s="19">
        <v>13.766</v>
      </c>
      <c r="V57" s="119">
        <v>14.093</v>
      </c>
      <c r="W57" s="375">
        <v>27.859000000000002</v>
      </c>
      <c r="X57" s="345">
        <f t="shared" si="32"/>
        <v>9.6367035303389869E-4</v>
      </c>
      <c r="Y57" s="323">
        <f t="shared" si="33"/>
        <v>3.2966276210299955E-3</v>
      </c>
      <c r="Z57" s="399">
        <f t="shared" si="34"/>
        <v>2.3778876040040178E-3</v>
      </c>
      <c r="AA57" s="323">
        <f t="shared" si="35"/>
        <v>1.5471700869960055E-3</v>
      </c>
      <c r="AB57" s="323">
        <f t="shared" si="36"/>
        <v>1.1192998248656747E-3</v>
      </c>
      <c r="AC57" s="399">
        <f t="shared" si="37"/>
        <v>1.2964643970000246E-3</v>
      </c>
      <c r="AE57" s="394">
        <f t="shared" si="23"/>
        <v>0.48021505376344076</v>
      </c>
      <c r="AF57" s="395">
        <f t="shared" si="23"/>
        <v>-0.71222331127991489</v>
      </c>
      <c r="AG57" s="386">
        <f t="shared" si="23"/>
        <v>-0.52191447007138925</v>
      </c>
      <c r="AI57" s="27">
        <f t="shared" si="24"/>
        <v>2.7637444279346206</v>
      </c>
      <c r="AJ57" s="28">
        <f t="shared" si="24"/>
        <v>2.8330440819160008</v>
      </c>
      <c r="AK57" s="402">
        <f t="shared" si="24"/>
        <v>2.8217519732700591</v>
      </c>
      <c r="AL57" s="28">
        <f t="shared" si="24"/>
        <v>2.5097538742023708</v>
      </c>
      <c r="AM57" s="28">
        <f t="shared" si="24"/>
        <v>3.1096646072374226</v>
      </c>
      <c r="AN57" s="402">
        <f t="shared" si="24"/>
        <v>2.7811720075871023</v>
      </c>
      <c r="AO57" s="384">
        <f t="shared" si="38"/>
        <v>-9.1900883151507601E-2</v>
      </c>
      <c r="AP57" s="385">
        <f t="shared" si="38"/>
        <v>9.7640741662707226E-2</v>
      </c>
      <c r="AQ57" s="386">
        <f t="shared" si="38"/>
        <v>-1.4381124233229375E-2</v>
      </c>
    </row>
    <row r="58" spans="1:43" ht="19.5" customHeight="1">
      <c r="A58" s="8" t="s">
        <v>195</v>
      </c>
      <c r="B58" s="19">
        <v>33.64</v>
      </c>
      <c r="C58" s="371">
        <v>4.8699999999999992</v>
      </c>
      <c r="D58" s="375">
        <v>38.51</v>
      </c>
      <c r="E58" s="19">
        <v>41.55</v>
      </c>
      <c r="F58" s="369">
        <v>76.100000000000009</v>
      </c>
      <c r="G58" s="377">
        <v>117.65</v>
      </c>
      <c r="H58" s="345">
        <f t="shared" si="26"/>
        <v>8.1699981347923417E-4</v>
      </c>
      <c r="I58" s="323">
        <f t="shared" si="27"/>
        <v>8.7767610111405368E-5</v>
      </c>
      <c r="J58" s="399">
        <f t="shared" si="28"/>
        <v>3.983965650374376E-4</v>
      </c>
      <c r="K58" s="323">
        <f t="shared" si="29"/>
        <v>1.1360047900851801E-3</v>
      </c>
      <c r="L58" s="323">
        <f t="shared" si="30"/>
        <v>1.5529518840000044E-3</v>
      </c>
      <c r="M58" s="399">
        <f t="shared" si="31"/>
        <v>1.3747531520583323E-3</v>
      </c>
      <c r="N58" s="394">
        <f t="shared" si="22"/>
        <v>0.23513674197384057</v>
      </c>
      <c r="O58" s="395">
        <f t="shared" si="22"/>
        <v>14.626283367556471</v>
      </c>
      <c r="P58" s="386">
        <f t="shared" si="22"/>
        <v>2.0550506361983905</v>
      </c>
      <c r="R58" s="401">
        <v>10.521000000000001</v>
      </c>
      <c r="S58" s="369">
        <v>5.7140000000000004</v>
      </c>
      <c r="T58" s="374">
        <v>16.234999999999999</v>
      </c>
      <c r="U58" s="19">
        <v>11.710999999999999</v>
      </c>
      <c r="V58" s="119">
        <v>13.846</v>
      </c>
      <c r="W58" s="375">
        <v>25.556999999999999</v>
      </c>
      <c r="X58" s="345">
        <f t="shared" si="32"/>
        <v>1.0901909445451233E-3</v>
      </c>
      <c r="Y58" s="323">
        <f t="shared" si="33"/>
        <v>3.8464694573563259E-4</v>
      </c>
      <c r="Z58" s="399">
        <f t="shared" si="34"/>
        <v>6.6249665793185802E-4</v>
      </c>
      <c r="AA58" s="323">
        <f t="shared" si="35"/>
        <v>1.3162072416686196E-3</v>
      </c>
      <c r="AB58" s="323">
        <f t="shared" si="36"/>
        <v>1.0996824930880672E-3</v>
      </c>
      <c r="AC58" s="399">
        <f t="shared" si="37"/>
        <v>1.1893370398840457E-3</v>
      </c>
      <c r="AE58" s="394">
        <f t="shared" si="23"/>
        <v>0.11310711909514282</v>
      </c>
      <c r="AF58" s="395">
        <f t="shared" si="23"/>
        <v>1.4231711585579276</v>
      </c>
      <c r="AG58" s="386">
        <f t="shared" si="23"/>
        <v>0.57419156144133043</v>
      </c>
      <c r="AI58" s="27">
        <f t="shared" si="24"/>
        <v>3.1275267538644473</v>
      </c>
      <c r="AJ58" s="28">
        <f t="shared" si="24"/>
        <v>11.733059548254623</v>
      </c>
      <c r="AK58" s="402">
        <f t="shared" si="24"/>
        <v>4.2157881069851992</v>
      </c>
      <c r="AL58" s="28">
        <f t="shared" si="24"/>
        <v>2.818531889290012</v>
      </c>
      <c r="AM58" s="28">
        <f t="shared" si="24"/>
        <v>1.8194480946123521</v>
      </c>
      <c r="AN58" s="402">
        <f t="shared" si="24"/>
        <v>2.1722906927326817</v>
      </c>
      <c r="AO58" s="384">
        <f t="shared" si="38"/>
        <v>-9.8798472049082833E-2</v>
      </c>
      <c r="AP58" s="385">
        <f t="shared" si="38"/>
        <v>-0.84492978262579366</v>
      </c>
      <c r="AQ58" s="386">
        <f t="shared" si="38"/>
        <v>-0.48472488711342432</v>
      </c>
    </row>
    <row r="59" spans="1:43" ht="19.5" customHeight="1">
      <c r="A59" s="8" t="s">
        <v>221</v>
      </c>
      <c r="B59" s="19">
        <v>698.72</v>
      </c>
      <c r="C59" s="371">
        <v>242.52</v>
      </c>
      <c r="D59" s="375">
        <v>941.24</v>
      </c>
      <c r="E59" s="19">
        <v>90.32</v>
      </c>
      <c r="F59" s="369">
        <v>4.0200000000000005</v>
      </c>
      <c r="G59" s="377">
        <v>94.339999999999989</v>
      </c>
      <c r="H59" s="345">
        <f t="shared" si="26"/>
        <v>1.6969503854762501E-2</v>
      </c>
      <c r="I59" s="323">
        <f t="shared" si="27"/>
        <v>4.3707188509687954E-3</v>
      </c>
      <c r="J59" s="399">
        <f t="shared" si="28"/>
        <v>9.7373872468407632E-3</v>
      </c>
      <c r="K59" s="323">
        <f t="shared" si="29"/>
        <v>2.4694092091574844E-3</v>
      </c>
      <c r="L59" s="323">
        <f t="shared" si="30"/>
        <v>8.2035040390013365E-5</v>
      </c>
      <c r="M59" s="399">
        <f t="shared" si="31"/>
        <v>1.1023732457729116E-3</v>
      </c>
      <c r="N59" s="394">
        <f t="shared" si="22"/>
        <v>-0.87073505839248921</v>
      </c>
      <c r="O59" s="395">
        <f t="shared" si="22"/>
        <v>-0.98342404750123702</v>
      </c>
      <c r="P59" s="386">
        <f t="shared" si="22"/>
        <v>-0.89977051549020437</v>
      </c>
      <c r="R59" s="401">
        <v>124.804</v>
      </c>
      <c r="S59" s="369">
        <v>23.608999999999998</v>
      </c>
      <c r="T59" s="374">
        <v>148.41300000000001</v>
      </c>
      <c r="U59" s="19">
        <v>20.466000000000001</v>
      </c>
      <c r="V59" s="119">
        <v>2.464</v>
      </c>
      <c r="W59" s="375">
        <v>22.93</v>
      </c>
      <c r="X59" s="345">
        <f t="shared" si="32"/>
        <v>1.2932248896778784E-2</v>
      </c>
      <c r="Y59" s="323">
        <f t="shared" si="33"/>
        <v>1.5892771686861302E-3</v>
      </c>
      <c r="Z59" s="399">
        <f t="shared" si="34"/>
        <v>6.0562437014869634E-3</v>
      </c>
      <c r="AA59" s="323">
        <f t="shared" si="35"/>
        <v>2.300187636238577E-3</v>
      </c>
      <c r="AB59" s="323">
        <f t="shared" si="36"/>
        <v>1.9569678340090982E-4</v>
      </c>
      <c r="AC59" s="399">
        <f t="shared" si="37"/>
        <v>1.0670852730970445E-3</v>
      </c>
      <c r="AE59" s="394">
        <f t="shared" si="23"/>
        <v>-0.83601487131822694</v>
      </c>
      <c r="AF59" s="395">
        <f t="shared" si="23"/>
        <v>-0.89563302130543443</v>
      </c>
      <c r="AG59" s="386">
        <f t="shared" si="23"/>
        <v>-0.84549870968176644</v>
      </c>
      <c r="AI59" s="27">
        <f t="shared" si="24"/>
        <v>1.7861804442408977</v>
      </c>
      <c r="AJ59" s="28">
        <f t="shared" si="24"/>
        <v>0.97348672274451586</v>
      </c>
      <c r="AK59" s="402">
        <f t="shared" si="24"/>
        <v>1.576781692235774</v>
      </c>
      <c r="AL59" s="28">
        <f t="shared" si="24"/>
        <v>2.2659433126660762</v>
      </c>
      <c r="AM59" s="28">
        <f t="shared" si="24"/>
        <v>6.1293532338308454</v>
      </c>
      <c r="AN59" s="402">
        <f t="shared" si="24"/>
        <v>2.4305702777188896</v>
      </c>
      <c r="AO59" s="384">
        <f t="shared" si="38"/>
        <v>0.26859708937697563</v>
      </c>
      <c r="AP59" s="385">
        <f t="shared" si="38"/>
        <v>5.2962884758721529</v>
      </c>
      <c r="AQ59" s="386">
        <f t="shared" si="38"/>
        <v>0.54147545578899936</v>
      </c>
    </row>
    <row r="60" spans="1:43" ht="19.5" customHeight="1">
      <c r="A60" s="8" t="s">
        <v>200</v>
      </c>
      <c r="B60" s="19">
        <v>108.88000000000001</v>
      </c>
      <c r="C60" s="371">
        <v>136.96</v>
      </c>
      <c r="D60" s="375">
        <v>245.84000000000003</v>
      </c>
      <c r="E60" s="19">
        <v>27.53</v>
      </c>
      <c r="F60" s="369">
        <v>26.28</v>
      </c>
      <c r="G60" s="377">
        <v>53.81</v>
      </c>
      <c r="H60" s="345">
        <f t="shared" si="26"/>
        <v>2.6443204426759518E-3</v>
      </c>
      <c r="I60" s="323">
        <f t="shared" si="27"/>
        <v>2.4683063410386205E-3</v>
      </c>
      <c r="J60" s="399">
        <f t="shared" si="28"/>
        <v>2.5432825642379558E-3</v>
      </c>
      <c r="K60" s="323">
        <f t="shared" si="29"/>
        <v>7.5268861302154059E-4</v>
      </c>
      <c r="L60" s="323">
        <f t="shared" si="30"/>
        <v>5.3628877150486347E-4</v>
      </c>
      <c r="M60" s="399">
        <f t="shared" si="31"/>
        <v>6.2877575106042385E-4</v>
      </c>
      <c r="N60" s="394">
        <f t="shared" si="22"/>
        <v>-0.74715282880235123</v>
      </c>
      <c r="O60" s="395">
        <f t="shared" si="22"/>
        <v>-0.80811915887850472</v>
      </c>
      <c r="P60" s="386">
        <f t="shared" si="22"/>
        <v>-0.78111780019524901</v>
      </c>
      <c r="R60" s="401">
        <v>20.12</v>
      </c>
      <c r="S60" s="369">
        <v>54.773000000000003</v>
      </c>
      <c r="T60" s="374">
        <v>74.893000000000001</v>
      </c>
      <c r="U60" s="19">
        <v>8.6289999999999996</v>
      </c>
      <c r="V60" s="119">
        <v>10.992999999999999</v>
      </c>
      <c r="W60" s="375">
        <v>19.622</v>
      </c>
      <c r="X60" s="345">
        <f t="shared" si="32"/>
        <v>2.0848438175314022E-3</v>
      </c>
      <c r="Y60" s="323">
        <f t="shared" si="33"/>
        <v>3.6871311093415828E-3</v>
      </c>
      <c r="Z60" s="399">
        <f t="shared" si="34"/>
        <v>3.0561356453643763E-3</v>
      </c>
      <c r="AA60" s="323">
        <f t="shared" si="35"/>
        <v>9.6981916901703693E-4</v>
      </c>
      <c r="AB60" s="323">
        <f t="shared" si="36"/>
        <v>8.730903976973221E-4</v>
      </c>
      <c r="AC60" s="399">
        <f t="shared" si="37"/>
        <v>9.1314205096860914E-4</v>
      </c>
      <c r="AE60" s="394">
        <f t="shared" si="23"/>
        <v>-0.57112326043737582</v>
      </c>
      <c r="AF60" s="395">
        <f t="shared" si="23"/>
        <v>-0.79929892465265728</v>
      </c>
      <c r="AG60" s="386">
        <f t="shared" si="23"/>
        <v>-0.7379995460189871</v>
      </c>
      <c r="AI60" s="27">
        <f t="shared" si="24"/>
        <v>1.8479059515062455</v>
      </c>
      <c r="AJ60" s="28">
        <f t="shared" si="24"/>
        <v>3.9991968457943927</v>
      </c>
      <c r="AK60" s="402">
        <f t="shared" si="24"/>
        <v>3.0464123006833708</v>
      </c>
      <c r="AL60" s="28">
        <f t="shared" si="24"/>
        <v>3.1343988376316743</v>
      </c>
      <c r="AM60" s="28">
        <f t="shared" si="24"/>
        <v>4.1830289193302885</v>
      </c>
      <c r="AN60" s="402">
        <f t="shared" si="24"/>
        <v>3.6465341014681285</v>
      </c>
      <c r="AO60" s="384">
        <f t="shared" si="38"/>
        <v>0.69618958966867139</v>
      </c>
      <c r="AP60" s="385">
        <f t="shared" si="38"/>
        <v>4.5967248081128093E-2</v>
      </c>
      <c r="AQ60" s="386">
        <f t="shared" si="38"/>
        <v>0.1969929679742097</v>
      </c>
    </row>
    <row r="61" spans="1:43" ht="19.5" customHeight="1">
      <c r="A61" s="8" t="s">
        <v>201</v>
      </c>
      <c r="B61" s="19">
        <v>81.96</v>
      </c>
      <c r="C61" s="371">
        <v>50.739999999999995</v>
      </c>
      <c r="D61" s="375">
        <v>132.69999999999999</v>
      </c>
      <c r="E61" s="19">
        <v>45.38</v>
      </c>
      <c r="F61" s="369">
        <v>7.93</v>
      </c>
      <c r="G61" s="377">
        <v>53.31</v>
      </c>
      <c r="H61" s="345">
        <f t="shared" si="26"/>
        <v>1.9905262994280031E-3</v>
      </c>
      <c r="I61" s="323">
        <f t="shared" si="27"/>
        <v>9.144411780395706E-4</v>
      </c>
      <c r="J61" s="399">
        <f t="shared" si="28"/>
        <v>1.3728180779139956E-3</v>
      </c>
      <c r="K61" s="323">
        <f t="shared" si="29"/>
        <v>1.2407195517223943E-3</v>
      </c>
      <c r="L61" s="323">
        <f t="shared" si="30"/>
        <v>1.6182534086885719E-4</v>
      </c>
      <c r="M61" s="399">
        <f t="shared" si="31"/>
        <v>6.2293319622804672E-4</v>
      </c>
      <c r="N61" s="394">
        <f t="shared" si="22"/>
        <v>-0.44631527574426544</v>
      </c>
      <c r="O61" s="395">
        <f t="shared" si="22"/>
        <v>-0.84371304690579418</v>
      </c>
      <c r="P61" s="386">
        <f t="shared" si="22"/>
        <v>-0.59826676714393368</v>
      </c>
      <c r="R61" s="401">
        <v>18.560999999999996</v>
      </c>
      <c r="S61" s="369">
        <v>13.235999999999999</v>
      </c>
      <c r="T61" s="374">
        <v>31.796999999999997</v>
      </c>
      <c r="U61" s="19">
        <v>9.9030000000000005</v>
      </c>
      <c r="V61" s="119">
        <v>3.9829999999999997</v>
      </c>
      <c r="W61" s="375">
        <v>13.885999999999999</v>
      </c>
      <c r="X61" s="345">
        <f t="shared" si="32"/>
        <v>1.9232995078131386E-3</v>
      </c>
      <c r="Y61" s="323">
        <f t="shared" si="33"/>
        <v>8.9100227052097162E-4</v>
      </c>
      <c r="Z61" s="399">
        <f t="shared" si="34"/>
        <v>1.2975304115958909E-3</v>
      </c>
      <c r="AA61" s="323">
        <f t="shared" si="35"/>
        <v>1.113004894052117E-3</v>
      </c>
      <c r="AB61" s="323">
        <f t="shared" si="36"/>
        <v>3.1633940271340251E-4</v>
      </c>
      <c r="AC61" s="399">
        <f t="shared" si="37"/>
        <v>6.4620785443635228E-4</v>
      </c>
      <c r="AE61" s="394">
        <f t="shared" si="23"/>
        <v>-0.46646193631808619</v>
      </c>
      <c r="AF61" s="395">
        <f t="shared" si="23"/>
        <v>-0.69907827138108192</v>
      </c>
      <c r="AG61" s="386">
        <f t="shared" si="23"/>
        <v>-0.56329213447809545</v>
      </c>
      <c r="AI61" s="27">
        <f t="shared" si="24"/>
        <v>2.2646412884333817</v>
      </c>
      <c r="AJ61" s="28">
        <f t="shared" si="24"/>
        <v>2.6085928261726448</v>
      </c>
      <c r="AK61" s="402">
        <f t="shared" si="24"/>
        <v>2.3961567445365488</v>
      </c>
      <c r="AL61" s="28">
        <f t="shared" si="24"/>
        <v>2.1822388717496692</v>
      </c>
      <c r="AM61" s="28">
        <f t="shared" si="24"/>
        <v>5.0226986128625475</v>
      </c>
      <c r="AN61" s="402">
        <f t="shared" si="24"/>
        <v>2.604764584505721</v>
      </c>
      <c r="AO61" s="384">
        <f t="shared" si="38"/>
        <v>-3.638652050750002E-2</v>
      </c>
      <c r="AP61" s="385">
        <f t="shared" si="38"/>
        <v>0.92544369610641941</v>
      </c>
      <c r="AQ61" s="386">
        <f t="shared" si="38"/>
        <v>8.7059346365723655E-2</v>
      </c>
    </row>
    <row r="62" spans="1:43" ht="19.5" customHeight="1" thickBot="1">
      <c r="A62" s="8" t="s">
        <v>17</v>
      </c>
      <c r="B62" s="19">
        <f t="shared" ref="B62:G62" si="39">B63-SUM(B40:B61)</f>
        <v>117.02999999999884</v>
      </c>
      <c r="C62" s="371">
        <f t="shared" si="39"/>
        <v>22.680000000007567</v>
      </c>
      <c r="D62" s="376">
        <f t="shared" si="39"/>
        <v>139.7099999999773</v>
      </c>
      <c r="E62" s="21">
        <f t="shared" si="39"/>
        <v>9.4399999999877764</v>
      </c>
      <c r="F62" s="119">
        <f t="shared" si="39"/>
        <v>11.840000000003783</v>
      </c>
      <c r="G62" s="375">
        <f t="shared" si="39"/>
        <v>21.279999999984284</v>
      </c>
      <c r="H62" s="345">
        <f t="shared" si="26"/>
        <v>2.8422558909474978E-3</v>
      </c>
      <c r="I62" s="323">
        <f t="shared" si="27"/>
        <v>4.0874114934852943E-4</v>
      </c>
      <c r="J62" s="399">
        <f t="shared" si="28"/>
        <v>1.4453384601758339E-3</v>
      </c>
      <c r="K62" s="323">
        <f t="shared" si="29"/>
        <v>2.5809591380000519E-4</v>
      </c>
      <c r="L62" s="323">
        <f t="shared" si="30"/>
        <v>2.4161564134777825E-4</v>
      </c>
      <c r="M62" s="399">
        <f t="shared" si="31"/>
        <v>2.4865913366578583E-4</v>
      </c>
      <c r="N62" s="396">
        <f t="shared" si="22"/>
        <v>-0.91933692215681562</v>
      </c>
      <c r="O62" s="397">
        <f t="shared" si="22"/>
        <v>-0.47795414462081864</v>
      </c>
      <c r="P62" s="388">
        <f t="shared" si="22"/>
        <v>-0.84768448929935047</v>
      </c>
      <c r="R62" s="19">
        <f t="shared" ref="R62:W62" si="40">R63-SUM(R40:R61)</f>
        <v>29.875</v>
      </c>
      <c r="S62" s="119">
        <f t="shared" si="40"/>
        <v>13.907999999995809</v>
      </c>
      <c r="T62" s="375">
        <f t="shared" si="40"/>
        <v>43.782999999995809</v>
      </c>
      <c r="U62" s="119">
        <f t="shared" si="40"/>
        <v>3.7289999999975407</v>
      </c>
      <c r="V62" s="123">
        <f t="shared" si="40"/>
        <v>4.3100000000031287</v>
      </c>
      <c r="W62" s="376">
        <f t="shared" si="40"/>
        <v>8.0389999999933934</v>
      </c>
      <c r="X62" s="345">
        <f t="shared" si="32"/>
        <v>3.0956614835363138E-3</v>
      </c>
      <c r="Y62" s="323">
        <f t="shared" si="33"/>
        <v>9.3623901317633281E-4</v>
      </c>
      <c r="Z62" s="399">
        <f t="shared" si="34"/>
        <v>1.7866394317356184E-3</v>
      </c>
      <c r="AA62" s="323">
        <f t="shared" si="35"/>
        <v>4.1910484195876064E-4</v>
      </c>
      <c r="AB62" s="323">
        <f t="shared" si="36"/>
        <v>3.4231052616011918E-4</v>
      </c>
      <c r="AC62" s="399">
        <f t="shared" si="37"/>
        <v>3.7410809029306979E-4</v>
      </c>
      <c r="AE62" s="396">
        <f t="shared" si="23"/>
        <v>-0.8751799163180739</v>
      </c>
      <c r="AF62" s="397">
        <f t="shared" si="23"/>
        <v>-0.69010641357460256</v>
      </c>
      <c r="AG62" s="388">
        <f t="shared" si="23"/>
        <v>-0.81638992302961966</v>
      </c>
      <c r="AI62" s="27">
        <f t="shared" si="24"/>
        <v>2.55276424848332</v>
      </c>
      <c r="AJ62" s="28">
        <f t="shared" si="24"/>
        <v>6.1322751322712392</v>
      </c>
      <c r="AK62" s="402">
        <f t="shared" si="24"/>
        <v>3.1338486865652366</v>
      </c>
      <c r="AL62" s="28">
        <f t="shared" si="24"/>
        <v>3.9502118644092894</v>
      </c>
      <c r="AM62" s="28">
        <f t="shared" si="24"/>
        <v>3.6402027027041814</v>
      </c>
      <c r="AN62" s="402">
        <f t="shared" si="24"/>
        <v>3.7777255639094598</v>
      </c>
      <c r="AO62" s="387">
        <f t="shared" si="38"/>
        <v>0.54742525352908655</v>
      </c>
      <c r="AP62" s="385">
        <f t="shared" si="38"/>
        <v>-0.4063862719486393</v>
      </c>
      <c r="AQ62" s="386">
        <f t="shared" si="38"/>
        <v>0.2054588277042583</v>
      </c>
    </row>
    <row r="63" spans="1:43" ht="25.5" customHeight="1" thickBot="1">
      <c r="A63" s="12" t="s">
        <v>18</v>
      </c>
      <c r="B63" s="17">
        <v>41175.039999999994</v>
      </c>
      <c r="C63" s="372">
        <v>55487.44</v>
      </c>
      <c r="D63" s="18">
        <v>96662.479999999967</v>
      </c>
      <c r="E63" s="17">
        <v>36575.549999999988</v>
      </c>
      <c r="F63" s="373">
        <v>49003.45</v>
      </c>
      <c r="G63" s="378">
        <v>85578.999999999985</v>
      </c>
      <c r="H63" s="334">
        <f t="shared" ref="H63:M63" si="41">SUM(H40:H62)</f>
        <v>0.99999999999999989</v>
      </c>
      <c r="I63" s="338">
        <f t="shared" si="41"/>
        <v>1.0000000000000002</v>
      </c>
      <c r="J63" s="335">
        <f t="shared" si="41"/>
        <v>1.0000000000000004</v>
      </c>
      <c r="K63" s="338">
        <f t="shared" si="41"/>
        <v>1.0000000000000002</v>
      </c>
      <c r="L63" s="338">
        <f t="shared" si="41"/>
        <v>1.0000000000000002</v>
      </c>
      <c r="M63" s="335">
        <f t="shared" si="41"/>
        <v>1</v>
      </c>
      <c r="N63" s="389">
        <f t="shared" si="22"/>
        <v>-0.11170578097799069</v>
      </c>
      <c r="O63" s="390">
        <f t="shared" si="22"/>
        <v>-0.11685509369327554</v>
      </c>
      <c r="P63" s="391">
        <f t="shared" si="22"/>
        <v>-0.11466165569101874</v>
      </c>
      <c r="R63" s="17">
        <v>9650.6029999999992</v>
      </c>
      <c r="S63" s="372">
        <v>14855.181</v>
      </c>
      <c r="T63" s="18">
        <v>24505.784</v>
      </c>
      <c r="U63" s="17">
        <v>8897.534999999998</v>
      </c>
      <c r="V63" s="373">
        <v>12590.907000000003</v>
      </c>
      <c r="W63" s="378">
        <v>21488.441999999999</v>
      </c>
      <c r="X63" s="334">
        <f t="shared" ref="X63:AC63" si="42">SUM(X40:X62)</f>
        <v>1.0000000000000002</v>
      </c>
      <c r="Y63" s="338">
        <f t="shared" si="42"/>
        <v>0.99999999999999978</v>
      </c>
      <c r="Z63" s="335">
        <f t="shared" si="42"/>
        <v>0.99999999999999978</v>
      </c>
      <c r="AA63" s="338">
        <f t="shared" si="42"/>
        <v>0.99999999999999989</v>
      </c>
      <c r="AB63" s="338">
        <f t="shared" si="42"/>
        <v>1.0000000000000002</v>
      </c>
      <c r="AC63" s="335">
        <f t="shared" si="42"/>
        <v>0.99999999999999978</v>
      </c>
      <c r="AE63" s="389">
        <f t="shared" si="23"/>
        <v>-7.8033258647154088E-2</v>
      </c>
      <c r="AF63" s="390">
        <f t="shared" si="23"/>
        <v>-0.15242318488074952</v>
      </c>
      <c r="AG63" s="391">
        <f t="shared" si="23"/>
        <v>-0.12312774812672798</v>
      </c>
      <c r="AI63" s="403">
        <f t="shared" si="24"/>
        <v>2.3437993017128824</v>
      </c>
      <c r="AJ63" s="404">
        <f t="shared" si="24"/>
        <v>2.6772150598405693</v>
      </c>
      <c r="AK63" s="405">
        <f t="shared" si="24"/>
        <v>2.5351909034405082</v>
      </c>
      <c r="AL63" s="404">
        <f t="shared" si="24"/>
        <v>2.4326455788087946</v>
      </c>
      <c r="AM63" s="404">
        <f t="shared" si="24"/>
        <v>2.5693919509748806</v>
      </c>
      <c r="AN63" s="405">
        <f t="shared" si="24"/>
        <v>2.510948012947102</v>
      </c>
      <c r="AO63" s="389">
        <f t="shared" si="38"/>
        <v>3.7906947506547189E-2</v>
      </c>
      <c r="AP63" s="390">
        <f t="shared" si="38"/>
        <v>-4.0274354676650317E-2</v>
      </c>
      <c r="AQ63" s="391">
        <f t="shared" si="38"/>
        <v>-9.5625502838883603E-3</v>
      </c>
    </row>
    <row r="64" spans="1:43" ht="20.100000000000001" customHeight="1"/>
    <row r="65" spans="1:43" ht="20.100000000000001" customHeight="1" thickBot="1"/>
    <row r="66" spans="1:43" ht="15" customHeight="1">
      <c r="A66" s="468" t="s">
        <v>15</v>
      </c>
      <c r="B66" s="414" t="s">
        <v>137</v>
      </c>
      <c r="C66" s="477"/>
      <c r="D66" s="477"/>
      <c r="E66" s="477"/>
      <c r="F66" s="477"/>
      <c r="G66" s="492"/>
      <c r="H66" s="477" t="s">
        <v>139</v>
      </c>
      <c r="I66" s="477"/>
      <c r="J66" s="477"/>
      <c r="K66" s="477"/>
      <c r="L66" s="477"/>
      <c r="M66" s="492"/>
      <c r="N66" s="493" t="s">
        <v>160</v>
      </c>
      <c r="O66" s="471"/>
      <c r="P66" s="494"/>
      <c r="R66" s="478" t="s">
        <v>138</v>
      </c>
      <c r="S66" s="477"/>
      <c r="T66" s="477"/>
      <c r="U66" s="477"/>
      <c r="V66" s="477"/>
      <c r="W66" s="492"/>
      <c r="X66" s="477" t="s">
        <v>140</v>
      </c>
      <c r="Y66" s="477"/>
      <c r="Z66" s="477"/>
      <c r="AA66" s="477"/>
      <c r="AB66" s="477"/>
      <c r="AC66" s="415"/>
      <c r="AE66" s="471" t="s">
        <v>160</v>
      </c>
      <c r="AF66" s="471"/>
      <c r="AG66" s="471"/>
      <c r="AI66" s="462" t="s">
        <v>161</v>
      </c>
      <c r="AJ66" s="461"/>
      <c r="AK66" s="461"/>
      <c r="AL66" s="461"/>
      <c r="AM66" s="461"/>
      <c r="AN66" s="460"/>
      <c r="AO66" s="471" t="s">
        <v>160</v>
      </c>
      <c r="AP66" s="471"/>
      <c r="AQ66" s="471"/>
    </row>
    <row r="67" spans="1:43" ht="15" customHeight="1">
      <c r="A67" s="469"/>
      <c r="B67" s="497" t="str">
        <f>B5</f>
        <v>jan-fev 2025</v>
      </c>
      <c r="C67" s="473"/>
      <c r="D67" s="474"/>
      <c r="E67" s="498" t="str">
        <f>E5</f>
        <v>jan-fev 2026</v>
      </c>
      <c r="F67" s="481"/>
      <c r="G67" s="495"/>
      <c r="H67" s="499" t="str">
        <f>B67</f>
        <v>jan-fev 2025</v>
      </c>
      <c r="I67" s="473"/>
      <c r="J67" s="474"/>
      <c r="K67" s="497" t="str">
        <f>E67</f>
        <v>jan-fev 2026</v>
      </c>
      <c r="L67" s="473"/>
      <c r="M67" s="474"/>
      <c r="N67" s="479" t="s">
        <v>141</v>
      </c>
      <c r="O67" s="473"/>
      <c r="P67" s="483"/>
      <c r="R67" s="500" t="str">
        <f>H67</f>
        <v>jan-fev 2025</v>
      </c>
      <c r="S67" s="473"/>
      <c r="T67" s="474"/>
      <c r="U67" s="501" t="str">
        <f>K67</f>
        <v>jan-fev 2026</v>
      </c>
      <c r="V67" s="481"/>
      <c r="W67" s="495"/>
      <c r="X67" s="499" t="str">
        <f>R67</f>
        <v>jan-fev 2025</v>
      </c>
      <c r="Y67" s="473"/>
      <c r="Z67" s="474"/>
      <c r="AA67" s="497" t="str">
        <f>U67</f>
        <v>jan-fev 2026</v>
      </c>
      <c r="AB67" s="473"/>
      <c r="AC67" s="483"/>
      <c r="AE67" s="472" t="s">
        <v>142</v>
      </c>
      <c r="AF67" s="473"/>
      <c r="AG67" s="483"/>
      <c r="AI67" s="504" t="str">
        <f>X67</f>
        <v>jan-fev 2025</v>
      </c>
      <c r="AJ67" s="505"/>
      <c r="AK67" s="506"/>
      <c r="AL67" s="507" t="str">
        <f>AA67</f>
        <v>jan-fev 2026</v>
      </c>
      <c r="AM67" s="505"/>
      <c r="AN67" s="506"/>
      <c r="AO67" s="473" t="s">
        <v>143</v>
      </c>
      <c r="AP67" s="473"/>
      <c r="AQ67" s="483"/>
    </row>
    <row r="68" spans="1:43" ht="19.5" customHeight="1" thickBot="1">
      <c r="A68" s="470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169</v>
      </c>
      <c r="B69" s="39">
        <v>10333.980000000001</v>
      </c>
      <c r="C69" s="370">
        <v>17775.469999999998</v>
      </c>
      <c r="D69" s="375">
        <v>28109.449999999997</v>
      </c>
      <c r="E69" s="39">
        <v>7953.7100000000009</v>
      </c>
      <c r="F69" s="379">
        <v>16251.15</v>
      </c>
      <c r="G69" s="377">
        <v>24204.86</v>
      </c>
      <c r="H69" s="345">
        <f t="shared" ref="H69:H96" si="43">B69/$B$97</f>
        <v>0.18477586272560839</v>
      </c>
      <c r="I69" s="323">
        <f t="shared" ref="I69:I96" si="44">C69/$C$97</f>
        <v>0.21049221785552058</v>
      </c>
      <c r="J69" s="398">
        <f t="shared" ref="J69:J96" si="45">D69/$D$97</f>
        <v>0.20024645542235053</v>
      </c>
      <c r="K69" s="323">
        <f t="shared" ref="K69:K96" si="46">E69/$E$97</f>
        <v>0.14508705358201512</v>
      </c>
      <c r="L69" s="323">
        <f t="shared" ref="L69:L96" si="47">F69/$F$97</f>
        <v>0.20775100585918652</v>
      </c>
      <c r="M69" s="399">
        <f t="shared" ref="M69:M96" si="48">G69/$G$97</f>
        <v>0.18193065279019949</v>
      </c>
      <c r="N69" s="392">
        <f t="shared" ref="N69:P97" si="49">(E69-B69)/B69</f>
        <v>-0.23033429520862245</v>
      </c>
      <c r="O69" s="393">
        <f t="shared" si="49"/>
        <v>-8.5754131958254723E-2</v>
      </c>
      <c r="P69" s="382">
        <f t="shared" si="49"/>
        <v>-0.13890666661923293</v>
      </c>
      <c r="R69" s="401">
        <v>3211.471</v>
      </c>
      <c r="S69" s="369">
        <v>6708.6329999999998</v>
      </c>
      <c r="T69" s="374">
        <v>9920.1039999999994</v>
      </c>
      <c r="U69" s="39">
        <v>2614.8649999999998</v>
      </c>
      <c r="V69" s="112">
        <v>5666.7070000000003</v>
      </c>
      <c r="W69" s="380">
        <v>8281.5720000000001</v>
      </c>
      <c r="X69" s="345">
        <f t="shared" ref="X69:X96" si="50">R69/$R$97</f>
        <v>0.19782867592438083</v>
      </c>
      <c r="Y69" s="323">
        <f t="shared" ref="Y69:Y96" si="51">S69/$S$97</f>
        <v>0.22829236510659262</v>
      </c>
      <c r="Z69" s="398">
        <f t="shared" ref="Z69:Z96" si="52">T69/$T$97</f>
        <v>0.21745198745525621</v>
      </c>
      <c r="AA69" s="323">
        <f t="shared" ref="AA69:AA96" si="53">U69/$U$97</f>
        <v>0.16543826891642271</v>
      </c>
      <c r="AB69" s="323">
        <f t="shared" ref="AB69:AB96" si="54">V69/$V$97</f>
        <v>0.21647288343075496</v>
      </c>
      <c r="AC69" s="399">
        <f t="shared" ref="AC69:AC96" si="55">W69/$W$97</f>
        <v>0.19725952298600713</v>
      </c>
      <c r="AE69" s="392">
        <f t="shared" ref="AE69:AG97" si="56">(U69-R69)/R69</f>
        <v>-0.18577343528868864</v>
      </c>
      <c r="AF69" s="393">
        <f t="shared" si="56"/>
        <v>-0.1553112236129178</v>
      </c>
      <c r="AG69" s="382">
        <f t="shared" si="56"/>
        <v>-0.16517286512318816</v>
      </c>
      <c r="AI69" s="27">
        <f t="shared" ref="AI69:AN97" si="57">(R69/B69)*10</f>
        <v>3.107680680628373</v>
      </c>
      <c r="AJ69" s="28">
        <f t="shared" si="57"/>
        <v>3.7740959873353566</v>
      </c>
      <c r="AK69" s="406">
        <f t="shared" si="57"/>
        <v>3.5290992886733825</v>
      </c>
      <c r="AL69" s="28">
        <f t="shared" si="57"/>
        <v>3.287604149510102</v>
      </c>
      <c r="AM69" s="28">
        <f t="shared" si="57"/>
        <v>3.486957538389591</v>
      </c>
      <c r="AN69" s="402">
        <f t="shared" si="57"/>
        <v>3.4214500724234718</v>
      </c>
      <c r="AO69" s="383">
        <f t="shared" ref="AO69:AQ82" si="58">(AL69-AI69)/AI69</f>
        <v>5.7896382341749646E-2</v>
      </c>
      <c r="AP69" s="381">
        <f t="shared" si="58"/>
        <v>-7.6081384763214605E-2</v>
      </c>
      <c r="AQ69" s="382">
        <f t="shared" si="58"/>
        <v>-3.0503311877738918E-2</v>
      </c>
    </row>
    <row r="70" spans="1:43" ht="19.5" customHeight="1">
      <c r="A70" s="8" t="s">
        <v>170</v>
      </c>
      <c r="B70" s="19">
        <v>12152.380000000001</v>
      </c>
      <c r="C70" s="371">
        <v>13733.33</v>
      </c>
      <c r="D70" s="375">
        <v>25885.71</v>
      </c>
      <c r="E70" s="19">
        <v>11252.400000000001</v>
      </c>
      <c r="F70" s="369">
        <v>9425.59</v>
      </c>
      <c r="G70" s="377">
        <v>20677.990000000002</v>
      </c>
      <c r="H70" s="345">
        <f t="shared" si="43"/>
        <v>0.21728961142458458</v>
      </c>
      <c r="I70" s="323">
        <f t="shared" si="44"/>
        <v>0.16262630975393375</v>
      </c>
      <c r="J70" s="399">
        <f t="shared" si="45"/>
        <v>0.18440494828575066</v>
      </c>
      <c r="K70" s="323">
        <f t="shared" si="46"/>
        <v>0.2052598801975766</v>
      </c>
      <c r="L70" s="323">
        <f t="shared" si="47"/>
        <v>0.12049459904783907</v>
      </c>
      <c r="M70" s="399">
        <f t="shared" si="48"/>
        <v>0.15542168882981425</v>
      </c>
      <c r="N70" s="394">
        <f t="shared" si="49"/>
        <v>-7.4057921164413842E-2</v>
      </c>
      <c r="O70" s="395">
        <f t="shared" si="49"/>
        <v>-0.31367046448312241</v>
      </c>
      <c r="P70" s="386">
        <f t="shared" si="49"/>
        <v>-0.20118126951124762</v>
      </c>
      <c r="R70" s="401">
        <v>3472.3249999999998</v>
      </c>
      <c r="S70" s="369">
        <v>4133.2920000000004</v>
      </c>
      <c r="T70" s="374">
        <v>7605.6170000000002</v>
      </c>
      <c r="U70" s="19">
        <v>3102.1469999999999</v>
      </c>
      <c r="V70" s="119">
        <v>2789.1350000000002</v>
      </c>
      <c r="W70" s="375">
        <v>5891.2820000000002</v>
      </c>
      <c r="X70" s="345">
        <f t="shared" si="50"/>
        <v>0.21389744983813511</v>
      </c>
      <c r="Y70" s="323">
        <f t="shared" si="51"/>
        <v>0.14065443829706567</v>
      </c>
      <c r="Z70" s="399">
        <f t="shared" si="52"/>
        <v>0.16671766066902963</v>
      </c>
      <c r="AA70" s="323">
        <f t="shared" si="53"/>
        <v>0.19626781099761326</v>
      </c>
      <c r="AB70" s="323">
        <f t="shared" si="54"/>
        <v>0.10654725852733145</v>
      </c>
      <c r="AC70" s="399">
        <f t="shared" si="55"/>
        <v>0.14032498625817055</v>
      </c>
      <c r="AE70" s="394">
        <f t="shared" si="56"/>
        <v>-0.10660810839999134</v>
      </c>
      <c r="AF70" s="395">
        <f t="shared" si="56"/>
        <v>-0.32520252621881057</v>
      </c>
      <c r="AG70" s="386">
        <f t="shared" si="56"/>
        <v>-0.22540380353099557</v>
      </c>
      <c r="AI70" s="27">
        <f t="shared" si="57"/>
        <v>2.8573209527680992</v>
      </c>
      <c r="AJ70" s="28">
        <f t="shared" si="57"/>
        <v>3.0096793712814014</v>
      </c>
      <c r="AK70" s="402">
        <f t="shared" si="57"/>
        <v>2.9381527491422874</v>
      </c>
      <c r="AL70" s="28">
        <f t="shared" si="57"/>
        <v>2.7568758664818165</v>
      </c>
      <c r="AM70" s="28">
        <f t="shared" si="57"/>
        <v>2.9591091910426832</v>
      </c>
      <c r="AN70" s="402">
        <f t="shared" si="57"/>
        <v>2.8490593137921043</v>
      </c>
      <c r="AO70" s="384">
        <f t="shared" si="58"/>
        <v>-3.515358895505738E-2</v>
      </c>
      <c r="AP70" s="385">
        <f t="shared" si="58"/>
        <v>-1.6802514155249505E-2</v>
      </c>
      <c r="AQ70" s="386">
        <f t="shared" si="58"/>
        <v>-3.0322941983255115E-2</v>
      </c>
    </row>
    <row r="71" spans="1:43" ht="19.5" customHeight="1">
      <c r="A71" s="8" t="s">
        <v>171</v>
      </c>
      <c r="B71" s="19">
        <v>5116.63</v>
      </c>
      <c r="C71" s="371">
        <v>12350.26</v>
      </c>
      <c r="D71" s="375">
        <v>17466.89</v>
      </c>
      <c r="E71" s="19">
        <v>5415.88</v>
      </c>
      <c r="F71" s="369">
        <v>13717.78</v>
      </c>
      <c r="G71" s="377">
        <v>19133.66</v>
      </c>
      <c r="H71" s="345">
        <f t="shared" si="43"/>
        <v>9.1487473606270728E-2</v>
      </c>
      <c r="I71" s="323">
        <f t="shared" si="44"/>
        <v>0.1462483759074906</v>
      </c>
      <c r="J71" s="399">
        <f t="shared" si="45"/>
        <v>0.12443085189329925</v>
      </c>
      <c r="K71" s="323">
        <f t="shared" si="46"/>
        <v>9.8793402293239754E-2</v>
      </c>
      <c r="L71" s="323">
        <f t="shared" si="47"/>
        <v>0.17536497990327035</v>
      </c>
      <c r="M71" s="399">
        <f t="shared" si="48"/>
        <v>0.1438140627157409</v>
      </c>
      <c r="N71" s="394">
        <f t="shared" si="49"/>
        <v>5.8485761135747549E-2</v>
      </c>
      <c r="O71" s="395">
        <f t="shared" si="49"/>
        <v>0.11072803325598007</v>
      </c>
      <c r="P71" s="386">
        <f t="shared" si="49"/>
        <v>9.542454323580217E-2</v>
      </c>
      <c r="R71" s="401">
        <v>1653.5309999999999</v>
      </c>
      <c r="S71" s="369">
        <v>3701.6860000000001</v>
      </c>
      <c r="T71" s="374">
        <v>5355.2170000000006</v>
      </c>
      <c r="U71" s="19">
        <v>1785.2059999999999</v>
      </c>
      <c r="V71" s="119">
        <v>4025.69</v>
      </c>
      <c r="W71" s="375">
        <v>5810.8959999999997</v>
      </c>
      <c r="X71" s="345">
        <f t="shared" si="50"/>
        <v>0.10185857145523573</v>
      </c>
      <c r="Y71" s="323">
        <f t="shared" si="51"/>
        <v>0.12596704154511992</v>
      </c>
      <c r="Z71" s="399">
        <f t="shared" si="52"/>
        <v>0.11738814229207425</v>
      </c>
      <c r="AA71" s="323">
        <f t="shared" si="53"/>
        <v>0.11294708916108914</v>
      </c>
      <c r="AB71" s="323">
        <f t="shared" si="54"/>
        <v>0.15378467990287056</v>
      </c>
      <c r="AC71" s="399">
        <f t="shared" si="55"/>
        <v>0.13841026475182452</v>
      </c>
      <c r="AE71" s="394">
        <f t="shared" si="56"/>
        <v>7.9632616503712339E-2</v>
      </c>
      <c r="AF71" s="395">
        <f t="shared" si="56"/>
        <v>8.7528763920008315E-2</v>
      </c>
      <c r="AG71" s="386">
        <f t="shared" si="56"/>
        <v>8.5090669528424173E-2</v>
      </c>
      <c r="AI71" s="27">
        <f t="shared" si="57"/>
        <v>3.2316798361421477</v>
      </c>
      <c r="AJ71" s="28">
        <f t="shared" si="57"/>
        <v>2.997253499116618</v>
      </c>
      <c r="AK71" s="402">
        <f t="shared" si="57"/>
        <v>3.0659247295883816</v>
      </c>
      <c r="AL71" s="28">
        <f t="shared" si="57"/>
        <v>3.2962436390761978</v>
      </c>
      <c r="AM71" s="28">
        <f t="shared" si="57"/>
        <v>2.9346512336544253</v>
      </c>
      <c r="AN71" s="402">
        <f t="shared" si="57"/>
        <v>3.037001807286217</v>
      </c>
      <c r="AO71" s="384">
        <f t="shared" si="58"/>
        <v>1.9978403247743685E-2</v>
      </c>
      <c r="AP71" s="385">
        <f t="shared" si="58"/>
        <v>-2.0886543457416435E-2</v>
      </c>
      <c r="AQ71" s="386">
        <f t="shared" si="58"/>
        <v>-9.4336700516609237E-3</v>
      </c>
    </row>
    <row r="72" spans="1:43" ht="19.5" customHeight="1">
      <c r="A72" s="8" t="s">
        <v>174</v>
      </c>
      <c r="B72" s="19">
        <v>5131.9800000000005</v>
      </c>
      <c r="C72" s="371">
        <v>9296.57</v>
      </c>
      <c r="D72" s="375">
        <v>14428.55</v>
      </c>
      <c r="E72" s="19">
        <v>5011.92</v>
      </c>
      <c r="F72" s="369">
        <v>10158.679999999998</v>
      </c>
      <c r="G72" s="377">
        <v>15170.599999999999</v>
      </c>
      <c r="H72" s="345">
        <f t="shared" si="43"/>
        <v>9.1761937993935311E-2</v>
      </c>
      <c r="I72" s="323">
        <f t="shared" si="44"/>
        <v>0.11008742034664046</v>
      </c>
      <c r="J72" s="399">
        <f t="shared" si="45"/>
        <v>0.10278628697410146</v>
      </c>
      <c r="K72" s="323">
        <f t="shared" si="46"/>
        <v>9.1424593754206931E-2</v>
      </c>
      <c r="L72" s="323">
        <f t="shared" si="47"/>
        <v>0.12986625489282916</v>
      </c>
      <c r="M72" s="399">
        <f t="shared" si="48"/>
        <v>0.11402656992104065</v>
      </c>
      <c r="N72" s="394">
        <f t="shared" si="49"/>
        <v>-2.339447932376985E-2</v>
      </c>
      <c r="O72" s="395">
        <f t="shared" si="49"/>
        <v>9.2734201969113209E-2</v>
      </c>
      <c r="P72" s="386">
        <f t="shared" si="49"/>
        <v>5.1429284300917227E-2</v>
      </c>
      <c r="R72" s="401">
        <v>1888.154</v>
      </c>
      <c r="S72" s="369">
        <v>3556.3270000000002</v>
      </c>
      <c r="T72" s="374">
        <v>5444.4809999999998</v>
      </c>
      <c r="U72" s="19">
        <v>1741.3759999999997</v>
      </c>
      <c r="V72" s="119">
        <v>3759.2340000000004</v>
      </c>
      <c r="W72" s="375">
        <v>5500.6100000000006</v>
      </c>
      <c r="X72" s="345">
        <f t="shared" si="50"/>
        <v>0.11631149892411401</v>
      </c>
      <c r="Y72" s="323">
        <f t="shared" si="51"/>
        <v>0.12102052712116362</v>
      </c>
      <c r="Z72" s="399">
        <f t="shared" si="52"/>
        <v>0.11934483893640438</v>
      </c>
      <c r="AA72" s="323">
        <f t="shared" si="53"/>
        <v>0.1101740361252319</v>
      </c>
      <c r="AB72" s="323">
        <f t="shared" si="54"/>
        <v>0.14360584082976777</v>
      </c>
      <c r="AC72" s="399">
        <f t="shared" si="55"/>
        <v>0.131019534060932</v>
      </c>
      <c r="AE72" s="394">
        <f t="shared" ref="AE72:AE74" si="59">(U72-R72)/R72</f>
        <v>-7.7736243971625332E-2</v>
      </c>
      <c r="AF72" s="395">
        <f t="shared" ref="AF72:AF74" si="60">(V72-S72)/S72</f>
        <v>5.7055214551417835E-2</v>
      </c>
      <c r="AG72" s="386">
        <f t="shared" ref="AG72:AG74" si="61">(W72-T72)/T72</f>
        <v>1.0309338943418265E-2</v>
      </c>
      <c r="AI72" s="27">
        <f t="shared" ref="AI72:AI74" si="62">(R72/B72)*10</f>
        <v>3.6791920467343986</v>
      </c>
      <c r="AJ72" s="28">
        <f t="shared" ref="AJ72:AJ74" si="63">(S72/C72)*10</f>
        <v>3.8254184070038737</v>
      </c>
      <c r="AK72" s="402">
        <f t="shared" ref="AK72:AK74" si="64">(T72/D72)*10</f>
        <v>3.7734082773390258</v>
      </c>
      <c r="AL72" s="28">
        <f t="shared" ref="AL72:AL74" si="65">(U72/E72)*10</f>
        <v>3.4744688662229239</v>
      </c>
      <c r="AM72" s="28">
        <f t="shared" ref="AM72:AM74" si="66">(V72/F72)*10</f>
        <v>3.7005142400390612</v>
      </c>
      <c r="AN72" s="402">
        <f t="shared" ref="AN72:AN74" si="67">(W72/G72)*10</f>
        <v>3.6258354976072149</v>
      </c>
      <c r="AO72" s="384">
        <f t="shared" ref="AO72:AO74" si="68">(AL72-AI72)/AI72</f>
        <v>-5.5643515726009514E-2</v>
      </c>
      <c r="AP72" s="385">
        <f t="shared" ref="AP72:AP74" si="69">(AM72-AJ72)/AJ72</f>
        <v>-3.2651112551800421E-2</v>
      </c>
      <c r="AQ72" s="386">
        <f t="shared" ref="AQ72:AQ74" si="70">(AN72-AK72)/AK72</f>
        <v>-3.9108617166621035E-2</v>
      </c>
    </row>
    <row r="73" spans="1:43" ht="19.5" customHeight="1">
      <c r="A73" s="8" t="s">
        <v>177</v>
      </c>
      <c r="B73" s="19">
        <v>11576.329999999998</v>
      </c>
      <c r="C73" s="371">
        <v>2829.6</v>
      </c>
      <c r="D73" s="375">
        <v>14405.929999999998</v>
      </c>
      <c r="E73" s="19">
        <v>14256.670000000002</v>
      </c>
      <c r="F73" s="369">
        <v>5767.4800000000005</v>
      </c>
      <c r="G73" s="377">
        <v>20024.150000000001</v>
      </c>
      <c r="H73" s="345">
        <f t="shared" si="43"/>
        <v>0.20698959771030537</v>
      </c>
      <c r="I73" s="323">
        <f t="shared" si="44"/>
        <v>3.3507343527005538E-2</v>
      </c>
      <c r="J73" s="399">
        <f t="shared" si="45"/>
        <v>0.10262514633201654</v>
      </c>
      <c r="K73" s="323">
        <f t="shared" si="46"/>
        <v>0.26006206464544313</v>
      </c>
      <c r="L73" s="323">
        <f t="shared" si="47"/>
        <v>7.3730152713668951E-2</v>
      </c>
      <c r="M73" s="399">
        <f t="shared" si="48"/>
        <v>0.15050724032565665</v>
      </c>
      <c r="N73" s="394">
        <f t="shared" si="49"/>
        <v>0.2315362468070627</v>
      </c>
      <c r="O73" s="395">
        <f t="shared" si="49"/>
        <v>1.0382668928470458</v>
      </c>
      <c r="P73" s="386">
        <f t="shared" si="49"/>
        <v>0.38999356514990724</v>
      </c>
      <c r="R73" s="401">
        <v>2115.0329999999999</v>
      </c>
      <c r="S73" s="369">
        <v>678.101</v>
      </c>
      <c r="T73" s="374">
        <v>2793.134</v>
      </c>
      <c r="U73" s="19">
        <v>2921.4150000000004</v>
      </c>
      <c r="V73" s="119">
        <v>1457.6919999999998</v>
      </c>
      <c r="W73" s="375">
        <v>4379.107</v>
      </c>
      <c r="X73" s="345">
        <f t="shared" si="50"/>
        <v>0.13028739101999393</v>
      </c>
      <c r="Y73" s="323">
        <f t="shared" si="51"/>
        <v>2.3075532835250573E-2</v>
      </c>
      <c r="Z73" s="399">
        <f t="shared" si="52"/>
        <v>6.122642862704359E-2</v>
      </c>
      <c r="AA73" s="323">
        <f t="shared" si="53"/>
        <v>0.18483319038897655</v>
      </c>
      <c r="AB73" s="323">
        <f t="shared" si="54"/>
        <v>5.5685037252489675E-2</v>
      </c>
      <c r="AC73" s="399">
        <f t="shared" si="55"/>
        <v>0.10430635124885526</v>
      </c>
      <c r="AE73" s="394">
        <f t="shared" si="59"/>
        <v>0.38126213633546169</v>
      </c>
      <c r="AF73" s="395">
        <f t="shared" si="60"/>
        <v>1.1496679698157055</v>
      </c>
      <c r="AG73" s="386">
        <f t="shared" si="61"/>
        <v>0.56781128295312722</v>
      </c>
      <c r="AI73" s="27">
        <f t="shared" si="62"/>
        <v>1.8270324014605668</v>
      </c>
      <c r="AJ73" s="28">
        <f t="shared" si="63"/>
        <v>2.3964553293751765</v>
      </c>
      <c r="AK73" s="402">
        <f t="shared" si="64"/>
        <v>1.938877948178285</v>
      </c>
      <c r="AL73" s="28">
        <f t="shared" si="65"/>
        <v>2.0491566403655272</v>
      </c>
      <c r="AM73" s="28">
        <f t="shared" si="66"/>
        <v>2.5274331250390114</v>
      </c>
      <c r="AN73" s="402">
        <f t="shared" si="67"/>
        <v>2.1869128027906299</v>
      </c>
      <c r="AO73" s="384">
        <f t="shared" si="68"/>
        <v>0.12157651869085072</v>
      </c>
      <c r="AP73" s="385">
        <f t="shared" si="69"/>
        <v>5.4654803725460867E-2</v>
      </c>
      <c r="AQ73" s="386">
        <f t="shared" si="70"/>
        <v>0.12792700790959613</v>
      </c>
    </row>
    <row r="74" spans="1:43" ht="19.5" customHeight="1">
      <c r="A74" s="8" t="s">
        <v>179</v>
      </c>
      <c r="B74" s="19">
        <v>1956.3599999999997</v>
      </c>
      <c r="C74" s="371">
        <v>6063.9800000000005</v>
      </c>
      <c r="D74" s="375">
        <v>8020.34</v>
      </c>
      <c r="E74" s="19">
        <v>1660.41</v>
      </c>
      <c r="F74" s="369">
        <v>5555.1900000000005</v>
      </c>
      <c r="G74" s="377">
        <v>7215.6</v>
      </c>
      <c r="H74" s="345">
        <f t="shared" si="43"/>
        <v>3.4980530908891937E-2</v>
      </c>
      <c r="I74" s="323">
        <f t="shared" si="44"/>
        <v>7.1807980280213124E-2</v>
      </c>
      <c r="J74" s="399">
        <f t="shared" si="45"/>
        <v>5.7135399528702807E-2</v>
      </c>
      <c r="K74" s="323">
        <f t="shared" si="46"/>
        <v>3.0288254743775386E-2</v>
      </c>
      <c r="L74" s="323">
        <f t="shared" si="47"/>
        <v>7.1016285631410367E-2</v>
      </c>
      <c r="M74" s="399">
        <f t="shared" si="48"/>
        <v>5.4234513989048626E-2</v>
      </c>
      <c r="N74" s="394">
        <f t="shared" si="49"/>
        <v>-0.15127583880267417</v>
      </c>
      <c r="O74" s="395">
        <f t="shared" si="49"/>
        <v>-8.3903640843142613E-2</v>
      </c>
      <c r="P74" s="386">
        <f t="shared" si="49"/>
        <v>-0.10033739218038135</v>
      </c>
      <c r="R74" s="401">
        <v>717.02499999999998</v>
      </c>
      <c r="S74" s="369">
        <v>2968.8140000000003</v>
      </c>
      <c r="T74" s="374">
        <v>3685.8390000000004</v>
      </c>
      <c r="U74" s="19">
        <v>581.37900000000002</v>
      </c>
      <c r="V74" s="119">
        <v>2252.9459999999999</v>
      </c>
      <c r="W74" s="375">
        <v>2834.3249999999998</v>
      </c>
      <c r="X74" s="345">
        <f t="shared" si="50"/>
        <v>4.4169200455080916E-2</v>
      </c>
      <c r="Y74" s="323">
        <f t="shared" si="51"/>
        <v>0.10102767130376095</v>
      </c>
      <c r="Z74" s="399">
        <f t="shared" si="52"/>
        <v>8.0794819892018699E-2</v>
      </c>
      <c r="AA74" s="323">
        <f t="shared" si="53"/>
        <v>3.6782906706220371E-2</v>
      </c>
      <c r="AB74" s="323">
        <f t="shared" si="54"/>
        <v>8.6064396277023961E-2</v>
      </c>
      <c r="AC74" s="399">
        <f t="shared" si="55"/>
        <v>6.7511047116092765E-2</v>
      </c>
      <c r="AE74" s="394">
        <f t="shared" si="59"/>
        <v>-0.18917889892263165</v>
      </c>
      <c r="AF74" s="395">
        <f t="shared" si="60"/>
        <v>-0.2411292859707615</v>
      </c>
      <c r="AG74" s="386">
        <f t="shared" si="61"/>
        <v>-0.23102311305512815</v>
      </c>
      <c r="AI74" s="27">
        <f t="shared" si="62"/>
        <v>3.6650974258316471</v>
      </c>
      <c r="AJ74" s="28">
        <f t="shared" si="63"/>
        <v>4.8958175983430028</v>
      </c>
      <c r="AK74" s="402">
        <f t="shared" si="64"/>
        <v>4.5956144003870163</v>
      </c>
      <c r="AL74" s="28">
        <f t="shared" si="65"/>
        <v>3.5014183243897588</v>
      </c>
      <c r="AM74" s="28">
        <f t="shared" si="66"/>
        <v>4.0555696564833958</v>
      </c>
      <c r="AN74" s="402">
        <f t="shared" si="67"/>
        <v>3.9280517212705801</v>
      </c>
      <c r="AO74" s="384">
        <f t="shared" si="68"/>
        <v>-4.4658867807517544E-2</v>
      </c>
      <c r="AP74" s="385">
        <f t="shared" si="69"/>
        <v>-0.17162566312600988</v>
      </c>
      <c r="AQ74" s="386">
        <f t="shared" si="70"/>
        <v>-0.14526081192978635</v>
      </c>
    </row>
    <row r="75" spans="1:43" ht="19.5" customHeight="1">
      <c r="A75" s="8" t="s">
        <v>184</v>
      </c>
      <c r="B75" s="19">
        <v>1260.3999999999999</v>
      </c>
      <c r="C75" s="371">
        <v>3436.2000000000003</v>
      </c>
      <c r="D75" s="375">
        <v>4696.6000000000004</v>
      </c>
      <c r="E75" s="19">
        <v>1458.9799999999998</v>
      </c>
      <c r="F75" s="369">
        <v>3435.55</v>
      </c>
      <c r="G75" s="377">
        <v>4894.53</v>
      </c>
      <c r="H75" s="345">
        <f t="shared" si="43"/>
        <v>2.253647649592478E-2</v>
      </c>
      <c r="I75" s="323">
        <f t="shared" si="44"/>
        <v>4.0690533583367411E-2</v>
      </c>
      <c r="J75" s="399">
        <f t="shared" si="45"/>
        <v>3.3457698479927987E-2</v>
      </c>
      <c r="K75" s="323">
        <f t="shared" si="46"/>
        <v>2.6613883261407366E-2</v>
      </c>
      <c r="L75" s="323">
        <f t="shared" si="47"/>
        <v>4.3919289907454445E-2</v>
      </c>
      <c r="M75" s="399">
        <f t="shared" si="48"/>
        <v>3.6788687809027408E-2</v>
      </c>
      <c r="N75" s="394">
        <f t="shared" si="49"/>
        <v>0.15755315772770545</v>
      </c>
      <c r="O75" s="395">
        <f t="shared" si="49"/>
        <v>-1.8916244688903174E-4</v>
      </c>
      <c r="P75" s="386">
        <f t="shared" si="49"/>
        <v>4.2143252565685678E-2</v>
      </c>
      <c r="R75" s="401">
        <v>506.12400000000002</v>
      </c>
      <c r="S75" s="369">
        <v>1014.316</v>
      </c>
      <c r="T75" s="374">
        <v>1520.44</v>
      </c>
      <c r="U75" s="19">
        <v>664.89299999999992</v>
      </c>
      <c r="V75" s="119">
        <v>1006.3069999999999</v>
      </c>
      <c r="W75" s="375">
        <v>1671.1999999999998</v>
      </c>
      <c r="X75" s="345">
        <f t="shared" si="50"/>
        <v>3.117756341986315E-2</v>
      </c>
      <c r="Y75" s="323">
        <f t="shared" si="51"/>
        <v>3.4516808208983653E-2</v>
      </c>
      <c r="Z75" s="399">
        <f t="shared" si="52"/>
        <v>3.3328551777931946E-2</v>
      </c>
      <c r="AA75" s="323">
        <f t="shared" si="53"/>
        <v>4.2066702080087136E-2</v>
      </c>
      <c r="AB75" s="323">
        <f t="shared" si="54"/>
        <v>3.8441757780409806E-2</v>
      </c>
      <c r="AC75" s="399">
        <f t="shared" si="55"/>
        <v>3.9806466068786829E-2</v>
      </c>
      <c r="AE75" s="394">
        <f t="shared" si="56"/>
        <v>0.31369585319012711</v>
      </c>
      <c r="AF75" s="395">
        <f t="shared" si="56"/>
        <v>-7.895961416363468E-3</v>
      </c>
      <c r="AG75" s="386">
        <f t="shared" si="56"/>
        <v>9.9155507616216193E-2</v>
      </c>
      <c r="AI75" s="27">
        <f t="shared" si="57"/>
        <v>4.0155823548079983</v>
      </c>
      <c r="AJ75" s="28">
        <f t="shared" si="57"/>
        <v>2.9518537919795125</v>
      </c>
      <c r="AK75" s="402">
        <f t="shared" si="57"/>
        <v>3.2373206149129157</v>
      </c>
      <c r="AL75" s="28">
        <f t="shared" si="57"/>
        <v>4.5572454728646044</v>
      </c>
      <c r="AM75" s="28">
        <f t="shared" si="57"/>
        <v>2.9291001440817332</v>
      </c>
      <c r="AN75" s="402">
        <f t="shared" si="57"/>
        <v>3.4144238568361009</v>
      </c>
      <c r="AO75" s="384">
        <f t="shared" si="58"/>
        <v>0.13489030237620547</v>
      </c>
      <c r="AP75" s="385">
        <f t="shared" si="58"/>
        <v>-7.7082570822454713E-3</v>
      </c>
      <c r="AQ75" s="386">
        <f t="shared" si="58"/>
        <v>5.4706735288234457E-2</v>
      </c>
    </row>
    <row r="76" spans="1:43" ht="19.5" customHeight="1">
      <c r="A76" s="8" t="s">
        <v>172</v>
      </c>
      <c r="B76" s="19">
        <v>833.33</v>
      </c>
      <c r="C76" s="371">
        <v>4626.5800000000008</v>
      </c>
      <c r="D76" s="375">
        <v>5459.9100000000008</v>
      </c>
      <c r="E76" s="19">
        <v>687.01</v>
      </c>
      <c r="F76" s="369">
        <v>3259.5299999999997</v>
      </c>
      <c r="G76" s="377">
        <v>3946.54</v>
      </c>
      <c r="H76" s="345">
        <f t="shared" si="43"/>
        <v>1.4900287177363535E-2</v>
      </c>
      <c r="I76" s="323">
        <f t="shared" si="44"/>
        <v>5.4786685543954376E-2</v>
      </c>
      <c r="J76" s="399">
        <f t="shared" si="45"/>
        <v>3.8895375911839121E-2</v>
      </c>
      <c r="K76" s="323">
        <f t="shared" si="46"/>
        <v>1.2532045634223551E-2</v>
      </c>
      <c r="L76" s="323">
        <f t="shared" si="47"/>
        <v>4.1669090256886081E-2</v>
      </c>
      <c r="M76" s="399">
        <f t="shared" si="48"/>
        <v>2.9663323748314756E-2</v>
      </c>
      <c r="N76" s="394">
        <f t="shared" si="49"/>
        <v>-0.17558470233880941</v>
      </c>
      <c r="O76" s="395">
        <f t="shared" si="49"/>
        <v>-0.2954774368972331</v>
      </c>
      <c r="P76" s="386">
        <f t="shared" si="49"/>
        <v>-0.27717856155138099</v>
      </c>
      <c r="R76" s="401">
        <v>283.61200000000002</v>
      </c>
      <c r="S76" s="369">
        <v>1571.9780000000001</v>
      </c>
      <c r="T76" s="374">
        <v>1855.5900000000001</v>
      </c>
      <c r="U76" s="19">
        <v>221.31200000000001</v>
      </c>
      <c r="V76" s="119">
        <v>1290.6729999999998</v>
      </c>
      <c r="W76" s="375">
        <v>1511.9849999999997</v>
      </c>
      <c r="X76" s="345">
        <f t="shared" si="50"/>
        <v>1.7470681328358717E-2</v>
      </c>
      <c r="Y76" s="323">
        <f t="shared" si="51"/>
        <v>5.3493845246197144E-2</v>
      </c>
      <c r="Z76" s="399">
        <f t="shared" si="52"/>
        <v>4.0675151530881019E-2</v>
      </c>
      <c r="AA76" s="323">
        <f t="shared" si="53"/>
        <v>1.4002051413909073E-2</v>
      </c>
      <c r="AB76" s="323">
        <f t="shared" si="54"/>
        <v>4.9304773632415221E-2</v>
      </c>
      <c r="AC76" s="399">
        <f t="shared" si="55"/>
        <v>3.601410938189005E-2</v>
      </c>
      <c r="AE76" s="394">
        <f t="shared" si="56"/>
        <v>-0.21966630466976012</v>
      </c>
      <c r="AF76" s="395">
        <f t="shared" si="56"/>
        <v>-0.17894970540300201</v>
      </c>
      <c r="AG76" s="386">
        <f t="shared" si="56"/>
        <v>-0.18517290996394703</v>
      </c>
      <c r="AI76" s="27">
        <f t="shared" si="57"/>
        <v>3.4033576134304537</v>
      </c>
      <c r="AJ76" s="28">
        <f t="shared" si="57"/>
        <v>3.3977106199395664</v>
      </c>
      <c r="AK76" s="402">
        <f t="shared" si="57"/>
        <v>3.3985725039423724</v>
      </c>
      <c r="AL76" s="28">
        <f t="shared" si="57"/>
        <v>3.2213796014614053</v>
      </c>
      <c r="AM76" s="28">
        <f t="shared" si="57"/>
        <v>3.9596905075271582</v>
      </c>
      <c r="AN76" s="402">
        <f t="shared" si="57"/>
        <v>3.8311660340450109</v>
      </c>
      <c r="AO76" s="384">
        <f t="shared" si="58"/>
        <v>-5.3470141148529361E-2</v>
      </c>
      <c r="AP76" s="385">
        <f t="shared" si="58"/>
        <v>0.16539957355096579</v>
      </c>
      <c r="AQ76" s="386">
        <f t="shared" si="58"/>
        <v>0.12728683281019498</v>
      </c>
    </row>
    <row r="77" spans="1:43" ht="19.5" customHeight="1">
      <c r="A77" s="8" t="s">
        <v>183</v>
      </c>
      <c r="B77" s="19">
        <v>160.54</v>
      </c>
      <c r="C77" s="371">
        <v>322.58</v>
      </c>
      <c r="D77" s="375">
        <v>483.12</v>
      </c>
      <c r="E77" s="19">
        <v>119.19</v>
      </c>
      <c r="F77" s="369">
        <v>274.2</v>
      </c>
      <c r="G77" s="377">
        <v>393.39</v>
      </c>
      <c r="H77" s="345">
        <f t="shared" si="43"/>
        <v>2.8705220062327551E-3</v>
      </c>
      <c r="I77" s="323">
        <f t="shared" si="44"/>
        <v>3.8199034757355971E-3</v>
      </c>
      <c r="J77" s="399">
        <f t="shared" si="45"/>
        <v>3.4416563662272299E-3</v>
      </c>
      <c r="K77" s="323">
        <f t="shared" si="46"/>
        <v>2.1741961822143857E-3</v>
      </c>
      <c r="L77" s="323">
        <f t="shared" si="47"/>
        <v>3.5053104430510422E-3</v>
      </c>
      <c r="M77" s="399">
        <f t="shared" si="48"/>
        <v>2.9568317892000439E-3</v>
      </c>
      <c r="N77" s="394">
        <f t="shared" si="49"/>
        <v>-0.25756820730036128</v>
      </c>
      <c r="O77" s="395">
        <f t="shared" si="49"/>
        <v>-0.14997829995659992</v>
      </c>
      <c r="P77" s="386">
        <f t="shared" si="49"/>
        <v>-0.1857302533532042</v>
      </c>
      <c r="R77" s="401">
        <v>246.61200000000002</v>
      </c>
      <c r="S77" s="369">
        <v>745.71299999999997</v>
      </c>
      <c r="T77" s="374">
        <v>992.32500000000005</v>
      </c>
      <c r="U77" s="19">
        <v>194.01799999999997</v>
      </c>
      <c r="V77" s="119">
        <v>618.03700000000003</v>
      </c>
      <c r="W77" s="375">
        <v>812.05500000000006</v>
      </c>
      <c r="X77" s="345">
        <f t="shared" si="50"/>
        <v>1.5191457567906859E-2</v>
      </c>
      <c r="Y77" s="323">
        <f t="shared" si="51"/>
        <v>2.537634484711453E-2</v>
      </c>
      <c r="Z77" s="399">
        <f t="shared" si="52"/>
        <v>2.1752094882426347E-2</v>
      </c>
      <c r="AA77" s="323">
        <f t="shared" si="53"/>
        <v>1.2275204287267794E-2</v>
      </c>
      <c r="AB77" s="323">
        <f t="shared" si="54"/>
        <v>2.360952338931473E-2</v>
      </c>
      <c r="AC77" s="399">
        <f t="shared" si="55"/>
        <v>1.9342412520038713E-2</v>
      </c>
      <c r="AE77" s="394">
        <f t="shared" si="56"/>
        <v>-0.21326618331630273</v>
      </c>
      <c r="AF77" s="395">
        <f t="shared" si="56"/>
        <v>-0.17121332201530606</v>
      </c>
      <c r="AG77" s="386">
        <f t="shared" si="56"/>
        <v>-0.18166427329755874</v>
      </c>
      <c r="AI77" s="27">
        <f t="shared" si="57"/>
        <v>15.361405257256761</v>
      </c>
      <c r="AJ77" s="28">
        <f t="shared" si="57"/>
        <v>23.11714923429847</v>
      </c>
      <c r="AK77" s="402">
        <f t="shared" si="57"/>
        <v>20.539927968206658</v>
      </c>
      <c r="AL77" s="28">
        <f t="shared" si="57"/>
        <v>16.278043460021813</v>
      </c>
      <c r="AM77" s="28">
        <f t="shared" si="57"/>
        <v>22.539642596644786</v>
      </c>
      <c r="AN77" s="402">
        <f t="shared" si="57"/>
        <v>20.642492183329523</v>
      </c>
      <c r="AO77" s="384">
        <f t="shared" si="58"/>
        <v>5.9671507092883304E-2</v>
      </c>
      <c r="AP77" s="385">
        <f t="shared" si="58"/>
        <v>-2.4981741122164346E-2</v>
      </c>
      <c r="AQ77" s="386">
        <f t="shared" si="58"/>
        <v>4.9934067578825785E-3</v>
      </c>
    </row>
    <row r="78" spans="1:43" ht="19.5" customHeight="1">
      <c r="A78" s="8" t="s">
        <v>188</v>
      </c>
      <c r="B78" s="19">
        <v>1411.3100000000002</v>
      </c>
      <c r="C78" s="371">
        <v>537.61000000000013</v>
      </c>
      <c r="D78" s="375">
        <v>1948.9200000000003</v>
      </c>
      <c r="E78" s="19">
        <v>1527.6799999999998</v>
      </c>
      <c r="F78" s="369">
        <v>666.43000000000006</v>
      </c>
      <c r="G78" s="377">
        <v>2194.1099999999997</v>
      </c>
      <c r="H78" s="345">
        <f t="shared" si="43"/>
        <v>2.5234810094782296E-2</v>
      </c>
      <c r="I78" s="323">
        <f t="shared" si="44"/>
        <v>6.3662294859886384E-3</v>
      </c>
      <c r="J78" s="399">
        <f t="shared" si="45"/>
        <v>1.3883740944832699E-2</v>
      </c>
      <c r="K78" s="323">
        <f t="shared" si="46"/>
        <v>2.7867069583398543E-2</v>
      </c>
      <c r="L78" s="323">
        <f t="shared" si="47"/>
        <v>8.5194895644146833E-3</v>
      </c>
      <c r="M78" s="399">
        <f t="shared" si="48"/>
        <v>1.6491558496661601E-2</v>
      </c>
      <c r="N78" s="394">
        <f t="shared" si="49"/>
        <v>8.2455307480284026E-2</v>
      </c>
      <c r="O78" s="395">
        <f t="shared" si="49"/>
        <v>0.23961607856996689</v>
      </c>
      <c r="P78" s="386">
        <f t="shared" si="49"/>
        <v>0.12580813989286341</v>
      </c>
      <c r="R78" s="401">
        <v>427.45099999999996</v>
      </c>
      <c r="S78" s="369">
        <v>214.339</v>
      </c>
      <c r="T78" s="374">
        <v>641.79</v>
      </c>
      <c r="U78" s="19">
        <v>433.38799999999998</v>
      </c>
      <c r="V78" s="119">
        <v>179.90700000000001</v>
      </c>
      <c r="W78" s="375">
        <v>613.29499999999996</v>
      </c>
      <c r="X78" s="345">
        <f t="shared" si="50"/>
        <v>2.6331256098078574E-2</v>
      </c>
      <c r="Y78" s="323">
        <f t="shared" si="51"/>
        <v>7.2938789831821114E-3</v>
      </c>
      <c r="Z78" s="399">
        <f t="shared" si="52"/>
        <v>1.4068250799478401E-2</v>
      </c>
      <c r="AA78" s="323">
        <f t="shared" si="53"/>
        <v>2.7419756082685192E-2</v>
      </c>
      <c r="AB78" s="323">
        <f t="shared" si="54"/>
        <v>6.8725958549430621E-3</v>
      </c>
      <c r="AC78" s="399">
        <f t="shared" si="55"/>
        <v>1.4608129851398168E-2</v>
      </c>
      <c r="AE78" s="394">
        <f t="shared" si="56"/>
        <v>1.3889311289481163E-2</v>
      </c>
      <c r="AF78" s="395">
        <f t="shared" si="56"/>
        <v>-0.16064272017691594</v>
      </c>
      <c r="AG78" s="386">
        <f t="shared" si="56"/>
        <v>-4.4399258324374025E-2</v>
      </c>
      <c r="AI78" s="27">
        <f t="shared" si="57"/>
        <v>3.0287534276664934</v>
      </c>
      <c r="AJ78" s="28">
        <f t="shared" si="57"/>
        <v>3.9868864046427701</v>
      </c>
      <c r="AK78" s="402">
        <f t="shared" si="57"/>
        <v>3.2930546148636157</v>
      </c>
      <c r="AL78" s="28">
        <f t="shared" si="57"/>
        <v>2.8369030163385007</v>
      </c>
      <c r="AM78" s="28">
        <f t="shared" si="57"/>
        <v>2.6995633449874705</v>
      </c>
      <c r="AN78" s="402">
        <f t="shared" si="57"/>
        <v>2.7951880261244884</v>
      </c>
      <c r="AO78" s="384">
        <f t="shared" si="58"/>
        <v>-6.3343027390580287E-2</v>
      </c>
      <c r="AP78" s="385">
        <f t="shared" si="58"/>
        <v>-0.32288932490180777</v>
      </c>
      <c r="AQ78" s="386">
        <f t="shared" si="58"/>
        <v>-0.15118686051908886</v>
      </c>
    </row>
    <row r="79" spans="1:43" ht="19.5" customHeight="1">
      <c r="A79" s="8" t="s">
        <v>205</v>
      </c>
      <c r="B79" s="19">
        <v>702.54999999999984</v>
      </c>
      <c r="C79" s="371">
        <v>1256.97</v>
      </c>
      <c r="D79" s="375">
        <v>1959.52</v>
      </c>
      <c r="E79" s="19">
        <v>491.56</v>
      </c>
      <c r="F79" s="369">
        <v>910.34</v>
      </c>
      <c r="G79" s="377">
        <v>1401.9</v>
      </c>
      <c r="H79" s="345">
        <f t="shared" si="43"/>
        <v>1.256188635529352E-2</v>
      </c>
      <c r="I79" s="323">
        <f t="shared" si="44"/>
        <v>1.4884692392260443E-2</v>
      </c>
      <c r="J79" s="399">
        <f t="shared" si="45"/>
        <v>1.3959253358895474E-2</v>
      </c>
      <c r="K79" s="323">
        <f t="shared" si="46"/>
        <v>8.9667579103054236E-3</v>
      </c>
      <c r="L79" s="323">
        <f t="shared" si="47"/>
        <v>1.1637579535839118E-2</v>
      </c>
      <c r="M79" s="399">
        <f t="shared" si="48"/>
        <v>1.0537081484734086E-2</v>
      </c>
      <c r="N79" s="394">
        <f t="shared" si="49"/>
        <v>-0.30032026190306721</v>
      </c>
      <c r="O79" s="395">
        <f t="shared" si="49"/>
        <v>-0.27576632696086623</v>
      </c>
      <c r="P79" s="386">
        <f t="shared" si="49"/>
        <v>-0.28456969053645786</v>
      </c>
      <c r="R79" s="401">
        <v>193.30099999999999</v>
      </c>
      <c r="S79" s="369">
        <v>360.48600000000005</v>
      </c>
      <c r="T79" s="374">
        <v>553.78700000000003</v>
      </c>
      <c r="U79" s="19">
        <v>155.66499999999999</v>
      </c>
      <c r="V79" s="119">
        <v>269.24599999999998</v>
      </c>
      <c r="W79" s="375">
        <v>424.91099999999994</v>
      </c>
      <c r="X79" s="345">
        <f t="shared" si="50"/>
        <v>1.1907465732948775E-2</v>
      </c>
      <c r="Y79" s="323">
        <f t="shared" si="51"/>
        <v>1.2267208763367315E-2</v>
      </c>
      <c r="Z79" s="399">
        <f t="shared" si="52"/>
        <v>1.2139195695618108E-2</v>
      </c>
      <c r="AA79" s="323">
        <f t="shared" si="53"/>
        <v>9.8486721612300997E-3</v>
      </c>
      <c r="AB79" s="323">
        <f t="shared" si="54"/>
        <v>1.0285419375343925E-2</v>
      </c>
      <c r="AC79" s="399">
        <f t="shared" si="55"/>
        <v>1.0120994078359431E-2</v>
      </c>
      <c r="AE79" s="394">
        <f t="shared" si="56"/>
        <v>-0.19470152766928261</v>
      </c>
      <c r="AF79" s="395">
        <f t="shared" si="56"/>
        <v>-0.25310275572421692</v>
      </c>
      <c r="AG79" s="386">
        <f t="shared" si="56"/>
        <v>-0.23271763331389159</v>
      </c>
      <c r="AI79" s="27">
        <f t="shared" si="57"/>
        <v>2.7514198277702659</v>
      </c>
      <c r="AJ79" s="28">
        <f t="shared" si="57"/>
        <v>2.867896608510943</v>
      </c>
      <c r="AK79" s="402">
        <f t="shared" si="57"/>
        <v>2.8261359924879565</v>
      </c>
      <c r="AL79" s="28">
        <f t="shared" si="57"/>
        <v>3.1667548213849783</v>
      </c>
      <c r="AM79" s="28">
        <f t="shared" si="57"/>
        <v>2.9576421996177249</v>
      </c>
      <c r="AN79" s="402">
        <f t="shared" si="57"/>
        <v>3.0309651187673863</v>
      </c>
      <c r="AO79" s="384">
        <f t="shared" si="58"/>
        <v>0.1509529695987171</v>
      </c>
      <c r="AP79" s="385">
        <f t="shared" si="58"/>
        <v>3.1293175228300593E-2</v>
      </c>
      <c r="AQ79" s="386">
        <f t="shared" si="58"/>
        <v>7.2476740972082787E-2</v>
      </c>
    </row>
    <row r="80" spans="1:43" ht="19.5" customHeight="1">
      <c r="A80" s="8" t="s">
        <v>203</v>
      </c>
      <c r="B80" s="19">
        <v>1590.84</v>
      </c>
      <c r="C80" s="371">
        <v>1274.4199999999998</v>
      </c>
      <c r="D80" s="375">
        <v>2865.2599999999998</v>
      </c>
      <c r="E80" s="19">
        <v>1307.4299999999998</v>
      </c>
      <c r="F80" s="369">
        <v>645.30999999999995</v>
      </c>
      <c r="G80" s="377">
        <v>1952.7399999999998</v>
      </c>
      <c r="H80" s="345">
        <f t="shared" si="43"/>
        <v>2.8444881203409218E-2</v>
      </c>
      <c r="I80" s="323">
        <f t="shared" si="44"/>
        <v>1.5091330484056541E-2</v>
      </c>
      <c r="J80" s="399">
        <f t="shared" si="45"/>
        <v>2.0411575426180311E-2</v>
      </c>
      <c r="K80" s="323">
        <f t="shared" si="46"/>
        <v>2.3849394366243424E-2</v>
      </c>
      <c r="L80" s="323">
        <f t="shared" si="47"/>
        <v>8.2494962874006851E-3</v>
      </c>
      <c r="M80" s="399">
        <f t="shared" si="48"/>
        <v>1.4677352520507623E-2</v>
      </c>
      <c r="N80" s="394">
        <f t="shared" si="49"/>
        <v>-0.17815116542204124</v>
      </c>
      <c r="O80" s="395">
        <f t="shared" si="49"/>
        <v>-0.49364416754288221</v>
      </c>
      <c r="P80" s="386">
        <f t="shared" si="49"/>
        <v>-0.3184772062570238</v>
      </c>
      <c r="R80" s="401">
        <v>330.447</v>
      </c>
      <c r="S80" s="369">
        <v>313.72800000000001</v>
      </c>
      <c r="T80" s="374">
        <v>644.17499999999995</v>
      </c>
      <c r="U80" s="19">
        <v>254.179</v>
      </c>
      <c r="V80" s="119">
        <v>151.33600000000001</v>
      </c>
      <c r="W80" s="375">
        <v>405.51499999999999</v>
      </c>
      <c r="X80" s="345">
        <f t="shared" si="50"/>
        <v>2.0355747404595548E-2</v>
      </c>
      <c r="Y80" s="323">
        <f t="shared" si="51"/>
        <v>1.0676050861652605E-2</v>
      </c>
      <c r="Z80" s="399">
        <f t="shared" si="52"/>
        <v>1.4120530794736593E-2</v>
      </c>
      <c r="AA80" s="323">
        <f t="shared" si="53"/>
        <v>1.6081493214719467E-2</v>
      </c>
      <c r="AB80" s="323">
        <f t="shared" si="54"/>
        <v>5.781160078838863E-3</v>
      </c>
      <c r="AC80" s="399">
        <f t="shared" si="55"/>
        <v>9.6589989755170493E-3</v>
      </c>
      <c r="AE80" s="394">
        <f t="shared" si="56"/>
        <v>-0.23080251901212601</v>
      </c>
      <c r="AF80" s="395">
        <f t="shared" si="56"/>
        <v>-0.51762035903712766</v>
      </c>
      <c r="AG80" s="386">
        <f t="shared" si="56"/>
        <v>-0.37048938564830985</v>
      </c>
      <c r="AI80" s="27">
        <f t="shared" si="57"/>
        <v>2.0771856377762692</v>
      </c>
      <c r="AJ80" s="28">
        <f t="shared" si="57"/>
        <v>2.4617316112427616</v>
      </c>
      <c r="AK80" s="402">
        <f t="shared" si="57"/>
        <v>2.2482252919455825</v>
      </c>
      <c r="AL80" s="28">
        <f t="shared" si="57"/>
        <v>1.9441117306471478</v>
      </c>
      <c r="AM80" s="28">
        <f t="shared" si="57"/>
        <v>2.3451674389053325</v>
      </c>
      <c r="AN80" s="402">
        <f t="shared" si="57"/>
        <v>2.0766461484887904</v>
      </c>
      <c r="AO80" s="384">
        <f t="shared" si="58"/>
        <v>-6.4064523030105111E-2</v>
      </c>
      <c r="AP80" s="385">
        <f t="shared" si="58"/>
        <v>-4.7350479558810943E-2</v>
      </c>
      <c r="AQ80" s="386">
        <f t="shared" si="58"/>
        <v>-7.6317593290799596E-2</v>
      </c>
    </row>
    <row r="81" spans="1:43" ht="19.5" customHeight="1">
      <c r="A81" s="8" t="s">
        <v>210</v>
      </c>
      <c r="B81" s="19">
        <v>430.2</v>
      </c>
      <c r="C81" s="371">
        <v>986.10000000000014</v>
      </c>
      <c r="D81" s="375">
        <v>1416.3000000000002</v>
      </c>
      <c r="E81" s="19">
        <v>343.58</v>
      </c>
      <c r="F81" s="369">
        <v>1363.51</v>
      </c>
      <c r="G81" s="377">
        <v>1707.09</v>
      </c>
      <c r="H81" s="345">
        <f t="shared" si="43"/>
        <v>7.6921550210622353E-3</v>
      </c>
      <c r="I81" s="323">
        <f t="shared" si="44"/>
        <v>1.1677124488259883E-2</v>
      </c>
      <c r="J81" s="399">
        <f t="shared" si="45"/>
        <v>1.0089455852557596E-2</v>
      </c>
      <c r="K81" s="323">
        <f t="shared" si="46"/>
        <v>6.2673909244501938E-3</v>
      </c>
      <c r="L81" s="323">
        <f t="shared" si="47"/>
        <v>1.7430801758586894E-2</v>
      </c>
      <c r="M81" s="399">
        <f t="shared" si="48"/>
        <v>1.283097683984215E-2</v>
      </c>
      <c r="N81" s="394">
        <f t="shared" si="49"/>
        <v>-0.20134821013482104</v>
      </c>
      <c r="O81" s="395">
        <f t="shared" si="49"/>
        <v>0.38272994625291534</v>
      </c>
      <c r="P81" s="386">
        <f t="shared" si="49"/>
        <v>0.20531667019699196</v>
      </c>
      <c r="R81" s="401">
        <v>114.52799999999999</v>
      </c>
      <c r="S81" s="369">
        <v>171.32300000000001</v>
      </c>
      <c r="T81" s="374">
        <v>285.851</v>
      </c>
      <c r="U81" s="19">
        <v>116.861</v>
      </c>
      <c r="V81" s="119">
        <v>266.79200000000003</v>
      </c>
      <c r="W81" s="375">
        <v>383.65300000000002</v>
      </c>
      <c r="X81" s="345">
        <f t="shared" si="50"/>
        <v>7.054998346946768E-3</v>
      </c>
      <c r="Y81" s="323">
        <f t="shared" si="51"/>
        <v>5.8300599939148214E-3</v>
      </c>
      <c r="Z81" s="399">
        <f t="shared" si="52"/>
        <v>6.2659492346121013E-3</v>
      </c>
      <c r="AA81" s="323">
        <f t="shared" si="53"/>
        <v>7.3936059964250841E-3</v>
      </c>
      <c r="AB81" s="323">
        <f t="shared" si="54"/>
        <v>1.0191674550361962E-2</v>
      </c>
      <c r="AC81" s="399">
        <f t="shared" si="55"/>
        <v>9.1382659925133298E-3</v>
      </c>
      <c r="AE81" s="394">
        <f t="shared" si="56"/>
        <v>2.0370564403464766E-2</v>
      </c>
      <c r="AF81" s="395">
        <f t="shared" si="56"/>
        <v>0.55724567045872431</v>
      </c>
      <c r="AG81" s="386">
        <f t="shared" si="56"/>
        <v>0.34214328443839631</v>
      </c>
      <c r="AI81" s="27">
        <f t="shared" si="57"/>
        <v>2.6622036262203626</v>
      </c>
      <c r="AJ81" s="28">
        <f t="shared" si="57"/>
        <v>1.7373795761078998</v>
      </c>
      <c r="AK81" s="402">
        <f t="shared" si="57"/>
        <v>2.0182941467203275</v>
      </c>
      <c r="AL81" s="28">
        <f t="shared" si="57"/>
        <v>3.4012748122707959</v>
      </c>
      <c r="AM81" s="28">
        <f t="shared" si="57"/>
        <v>1.956655983454467</v>
      </c>
      <c r="AN81" s="402">
        <f t="shared" si="57"/>
        <v>2.2474093340128527</v>
      </c>
      <c r="AO81" s="384">
        <f t="shared" si="58"/>
        <v>0.27761632460088048</v>
      </c>
      <c r="AP81" s="385">
        <f t="shared" si="58"/>
        <v>0.12621099635451744</v>
      </c>
      <c r="AQ81" s="386">
        <f t="shared" si="58"/>
        <v>0.11351922496769418</v>
      </c>
    </row>
    <row r="82" spans="1:43" ht="19.5" customHeight="1">
      <c r="A82" s="8" t="s">
        <v>206</v>
      </c>
      <c r="B82" s="19">
        <v>273.48</v>
      </c>
      <c r="C82" s="371">
        <v>887.86</v>
      </c>
      <c r="D82" s="375">
        <v>1161.3400000000001</v>
      </c>
      <c r="E82" s="19">
        <v>141.49</v>
      </c>
      <c r="F82" s="369">
        <v>514.96</v>
      </c>
      <c r="G82" s="377">
        <v>656.45</v>
      </c>
      <c r="H82" s="345">
        <f t="shared" si="43"/>
        <v>4.8899362044632737E-3</v>
      </c>
      <c r="I82" s="323">
        <f t="shared" si="44"/>
        <v>1.0513793477483439E-2</v>
      </c>
      <c r="J82" s="399">
        <f t="shared" si="45"/>
        <v>8.2731685799683954E-3</v>
      </c>
      <c r="K82" s="323">
        <f t="shared" si="46"/>
        <v>2.5809800975040982E-3</v>
      </c>
      <c r="L82" s="323">
        <f t="shared" si="47"/>
        <v>6.5831315308299233E-3</v>
      </c>
      <c r="M82" s="399">
        <f t="shared" si="48"/>
        <v>4.9340660108807268E-3</v>
      </c>
      <c r="N82" s="394">
        <f t="shared" si="49"/>
        <v>-0.48263127102530351</v>
      </c>
      <c r="O82" s="395">
        <f t="shared" si="49"/>
        <v>-0.41999864843556411</v>
      </c>
      <c r="P82" s="386">
        <f t="shared" si="49"/>
        <v>-0.43474779134448138</v>
      </c>
      <c r="R82" s="401">
        <v>142.86500000000001</v>
      </c>
      <c r="S82" s="369">
        <v>574.21500000000015</v>
      </c>
      <c r="T82" s="374">
        <v>717.08000000000015</v>
      </c>
      <c r="U82" s="19">
        <v>70.571000000000012</v>
      </c>
      <c r="V82" s="119">
        <v>280.43900000000002</v>
      </c>
      <c r="W82" s="375">
        <v>351.01000000000005</v>
      </c>
      <c r="X82" s="345">
        <f t="shared" si="50"/>
        <v>8.8005757442420219E-3</v>
      </c>
      <c r="Y82" s="323">
        <f t="shared" si="51"/>
        <v>1.9540329666219946E-2</v>
      </c>
      <c r="Z82" s="399">
        <f t="shared" si="52"/>
        <v>1.5718632704295757E-2</v>
      </c>
      <c r="AA82" s="323">
        <f t="shared" si="53"/>
        <v>4.4649127491097514E-3</v>
      </c>
      <c r="AB82" s="323">
        <f t="shared" si="54"/>
        <v>1.071300121153917E-2</v>
      </c>
      <c r="AC82" s="399">
        <f t="shared" si="55"/>
        <v>8.3607393817645217E-3</v>
      </c>
      <c r="AE82" s="394">
        <f t="shared" si="56"/>
        <v>-0.50603016834074122</v>
      </c>
      <c r="AF82" s="395">
        <f t="shared" si="56"/>
        <v>-0.5116132459096332</v>
      </c>
      <c r="AG82" s="386">
        <f t="shared" si="56"/>
        <v>-0.51050092039939765</v>
      </c>
      <c r="AI82" s="27">
        <f t="shared" si="57"/>
        <v>5.2239651894105599</v>
      </c>
      <c r="AJ82" s="28">
        <f t="shared" si="57"/>
        <v>6.4674047710224603</v>
      </c>
      <c r="AK82" s="402">
        <f t="shared" si="57"/>
        <v>6.1745914202559113</v>
      </c>
      <c r="AL82" s="28">
        <f t="shared" si="57"/>
        <v>4.9877023111173937</v>
      </c>
      <c r="AM82" s="28">
        <f t="shared" si="57"/>
        <v>5.4458404536274667</v>
      </c>
      <c r="AN82" s="402">
        <f t="shared" si="57"/>
        <v>5.347094218904715</v>
      </c>
      <c r="AO82" s="384">
        <f t="shared" si="58"/>
        <v>-4.5226732898621134E-2</v>
      </c>
      <c r="AP82" s="385">
        <f t="shared" si="58"/>
        <v>-0.15795583445962205</v>
      </c>
      <c r="AQ82" s="386">
        <f t="shared" si="58"/>
        <v>-0.13401651138188184</v>
      </c>
    </row>
    <row r="83" spans="1:43" ht="19.5" customHeight="1">
      <c r="A83" s="8" t="s">
        <v>204</v>
      </c>
      <c r="B83" s="19">
        <v>317.61</v>
      </c>
      <c r="C83" s="371">
        <v>1173.67</v>
      </c>
      <c r="D83" s="375">
        <v>1491.2800000000002</v>
      </c>
      <c r="E83" s="19">
        <v>444.05999999999995</v>
      </c>
      <c r="F83" s="369">
        <v>707.71</v>
      </c>
      <c r="G83" s="377">
        <v>1151.77</v>
      </c>
      <c r="H83" s="345">
        <f t="shared" si="43"/>
        <v>5.678998968478793E-3</v>
      </c>
      <c r="I83" s="323">
        <f t="shared" si="44"/>
        <v>1.3898276744889946E-2</v>
      </c>
      <c r="J83" s="399">
        <f t="shared" si="45"/>
        <v>1.0623599324862031E-2</v>
      </c>
      <c r="K83" s="323">
        <f t="shared" si="46"/>
        <v>8.1002899293071556E-3</v>
      </c>
      <c r="L83" s="323">
        <f t="shared" si="47"/>
        <v>9.0472036967602244E-3</v>
      </c>
      <c r="M83" s="399">
        <f t="shared" si="48"/>
        <v>8.6570328423369557E-3</v>
      </c>
      <c r="N83" s="394">
        <f t="shared" si="49"/>
        <v>0.39812978180787734</v>
      </c>
      <c r="O83" s="395">
        <f t="shared" si="49"/>
        <v>-0.39701108488757486</v>
      </c>
      <c r="P83" s="386">
        <f t="shared" si="49"/>
        <v>-0.22766348371868472</v>
      </c>
      <c r="R83" s="401">
        <v>66.694000000000003</v>
      </c>
      <c r="S83" s="369">
        <v>142.994</v>
      </c>
      <c r="T83" s="374">
        <v>209.68799999999999</v>
      </c>
      <c r="U83" s="19">
        <v>122.959</v>
      </c>
      <c r="V83" s="119">
        <v>187.26499999999999</v>
      </c>
      <c r="W83" s="375">
        <v>310.22399999999999</v>
      </c>
      <c r="X83" s="345">
        <f t="shared" si="50"/>
        <v>4.1083932291777368E-3</v>
      </c>
      <c r="Y83" s="323">
        <f t="shared" si="51"/>
        <v>4.8660343256296933E-3</v>
      </c>
      <c r="Z83" s="399">
        <f t="shared" si="52"/>
        <v>4.5964308787002396E-3</v>
      </c>
      <c r="AA83" s="323">
        <f t="shared" si="53"/>
        <v>7.7794165693809902E-3</v>
      </c>
      <c r="AB83" s="323">
        <f t="shared" si="54"/>
        <v>7.1536775265882502E-3</v>
      </c>
      <c r="AC83" s="399">
        <f t="shared" si="55"/>
        <v>7.3892539072063943E-3</v>
      </c>
      <c r="AE83" s="394">
        <f t="shared" si="56"/>
        <v>0.84362911206405367</v>
      </c>
      <c r="AF83" s="395">
        <f t="shared" si="56"/>
        <v>0.309600402814104</v>
      </c>
      <c r="AG83" s="386">
        <f t="shared" si="56"/>
        <v>0.47945519056884517</v>
      </c>
      <c r="AI83" s="27">
        <f t="shared" si="57"/>
        <v>2.0998709108655271</v>
      </c>
      <c r="AJ83" s="28">
        <f t="shared" si="57"/>
        <v>1.2183492804621401</v>
      </c>
      <c r="AK83" s="402">
        <f t="shared" si="57"/>
        <v>1.4060940936645028</v>
      </c>
      <c r="AL83" s="28">
        <f t="shared" si="57"/>
        <v>2.7689726613520698</v>
      </c>
      <c r="AM83" s="28">
        <f t="shared" si="57"/>
        <v>2.6460697178222716</v>
      </c>
      <c r="AN83" s="402">
        <f t="shared" si="57"/>
        <v>2.6934544223239016</v>
      </c>
      <c r="AO83" s="384">
        <f>(AL83-AI83)/AI83</f>
        <v>0.318639468276053</v>
      </c>
      <c r="AP83" s="385">
        <f>(AM83-AJ83)/AJ83</f>
        <v>1.1718482214054196</v>
      </c>
      <c r="AQ83" s="386">
        <f>(AN83-AK83)/AK83</f>
        <v>0.91555773860363432</v>
      </c>
    </row>
    <row r="84" spans="1:43" ht="19.5" customHeight="1">
      <c r="A84" s="8" t="s">
        <v>209</v>
      </c>
      <c r="B84" s="19"/>
      <c r="C84" s="371"/>
      <c r="D84" s="375"/>
      <c r="E84" s="19">
        <v>63.68</v>
      </c>
      <c r="F84" s="369">
        <v>38.49</v>
      </c>
      <c r="G84" s="377">
        <v>102.17</v>
      </c>
      <c r="H84" s="345">
        <f t="shared" si="43"/>
        <v>0</v>
      </c>
      <c r="I84" s="323">
        <f t="shared" si="44"/>
        <v>0</v>
      </c>
      <c r="J84" s="399">
        <f t="shared" si="45"/>
        <v>0</v>
      </c>
      <c r="K84" s="323">
        <f t="shared" si="46"/>
        <v>1.1616143374730437E-3</v>
      </c>
      <c r="L84" s="323">
        <f t="shared" si="47"/>
        <v>4.9204740683090676E-4</v>
      </c>
      <c r="M84" s="399">
        <f t="shared" si="48"/>
        <v>7.6793895092038054E-4</v>
      </c>
      <c r="N84" s="394"/>
      <c r="O84" s="395"/>
      <c r="P84" s="386"/>
      <c r="R84" s="401"/>
      <c r="S84" s="369"/>
      <c r="T84" s="374"/>
      <c r="U84" s="19">
        <v>46.936999999999998</v>
      </c>
      <c r="V84" s="119">
        <v>255.98599999999999</v>
      </c>
      <c r="W84" s="375">
        <v>302.923</v>
      </c>
      <c r="X84" s="345">
        <f t="shared" si="50"/>
        <v>0</v>
      </c>
      <c r="Y84" s="323">
        <f t="shared" si="51"/>
        <v>0</v>
      </c>
      <c r="Z84" s="399">
        <f t="shared" si="52"/>
        <v>0</v>
      </c>
      <c r="AA84" s="323">
        <f t="shared" si="53"/>
        <v>2.9696278882963877E-3</v>
      </c>
      <c r="AB84" s="323">
        <f t="shared" si="54"/>
        <v>9.778876433509838E-3</v>
      </c>
      <c r="AC84" s="399">
        <f t="shared" si="55"/>
        <v>7.2153507186184266E-3</v>
      </c>
      <c r="AE84" s="394"/>
      <c r="AF84" s="395"/>
      <c r="AG84" s="386"/>
      <c r="AI84" s="27"/>
      <c r="AJ84" s="28"/>
      <c r="AK84" s="402"/>
      <c r="AL84" s="28">
        <f t="shared" si="57"/>
        <v>7.3707600502512562</v>
      </c>
      <c r="AM84" s="28">
        <f t="shared" si="57"/>
        <v>66.507144712912435</v>
      </c>
      <c r="AN84" s="402">
        <f t="shared" si="57"/>
        <v>29.648918469217968</v>
      </c>
      <c r="AO84" s="384"/>
      <c r="AP84" s="385"/>
      <c r="AQ84" s="386"/>
    </row>
    <row r="85" spans="1:43" ht="19.5" customHeight="1">
      <c r="A85" s="8" t="s">
        <v>208</v>
      </c>
      <c r="B85" s="19">
        <v>251.64999999999998</v>
      </c>
      <c r="C85" s="371">
        <v>1284.01</v>
      </c>
      <c r="D85" s="375">
        <v>1535.6599999999999</v>
      </c>
      <c r="E85" s="19">
        <v>217.18</v>
      </c>
      <c r="F85" s="369">
        <v>662.74</v>
      </c>
      <c r="G85" s="377">
        <v>879.92000000000007</v>
      </c>
      <c r="H85" s="345">
        <f t="shared" si="43"/>
        <v>4.4996067202471204E-3</v>
      </c>
      <c r="I85" s="323">
        <f t="shared" si="44"/>
        <v>1.5204892621610962E-2</v>
      </c>
      <c r="J85" s="399">
        <f t="shared" si="45"/>
        <v>1.0939754130155049E-2</v>
      </c>
      <c r="K85" s="323">
        <f t="shared" si="46"/>
        <v>3.961674023435861E-3</v>
      </c>
      <c r="L85" s="323">
        <f t="shared" si="47"/>
        <v>8.4723174435727498E-3</v>
      </c>
      <c r="M85" s="399">
        <f t="shared" si="48"/>
        <v>6.6137304658301001E-3</v>
      </c>
      <c r="N85" s="394">
        <f t="shared" si="49"/>
        <v>-0.13697595867275969</v>
      </c>
      <c r="O85" s="395">
        <f t="shared" si="49"/>
        <v>-0.48385137187405081</v>
      </c>
      <c r="P85" s="386">
        <f t="shared" si="49"/>
        <v>-0.42700858262896724</v>
      </c>
      <c r="R85" s="401">
        <v>67.006</v>
      </c>
      <c r="S85" s="369">
        <v>688.33</v>
      </c>
      <c r="T85" s="374">
        <v>755.33600000000001</v>
      </c>
      <c r="U85" s="19">
        <v>57.447999999999993</v>
      </c>
      <c r="V85" s="119">
        <v>235.98699999999999</v>
      </c>
      <c r="W85" s="375">
        <v>293.435</v>
      </c>
      <c r="X85" s="345">
        <f t="shared" si="50"/>
        <v>4.1276126295361412E-3</v>
      </c>
      <c r="Y85" s="323">
        <f t="shared" si="51"/>
        <v>2.342362202162809E-2</v>
      </c>
      <c r="Z85" s="399">
        <f t="shared" si="52"/>
        <v>1.6557216980437241E-2</v>
      </c>
      <c r="AA85" s="323">
        <f t="shared" si="53"/>
        <v>3.6346418161972613E-3</v>
      </c>
      <c r="AB85" s="323">
        <f t="shared" si="54"/>
        <v>9.0148981308145228E-3</v>
      </c>
      <c r="AC85" s="399">
        <f t="shared" si="55"/>
        <v>6.9893551764567165E-3</v>
      </c>
      <c r="AE85" s="394">
        <f t="shared" si="56"/>
        <v>-0.14264394233352248</v>
      </c>
      <c r="AF85" s="395">
        <f t="shared" si="56"/>
        <v>-0.65716008309967611</v>
      </c>
      <c r="AG85" s="386">
        <f t="shared" si="56"/>
        <v>-0.61151725854454175</v>
      </c>
      <c r="AI85" s="27">
        <f t="shared" si="57"/>
        <v>2.66266640174846</v>
      </c>
      <c r="AJ85" s="28">
        <f t="shared" si="57"/>
        <v>5.360783794518734</v>
      </c>
      <c r="AK85" s="402">
        <f t="shared" si="57"/>
        <v>4.9186408449787065</v>
      </c>
      <c r="AL85" s="28">
        <f t="shared" si="57"/>
        <v>2.6451791140989038</v>
      </c>
      <c r="AM85" s="28">
        <f t="shared" si="57"/>
        <v>3.5607779823158401</v>
      </c>
      <c r="AN85" s="402">
        <f t="shared" si="57"/>
        <v>3.3347917992544773</v>
      </c>
      <c r="AO85" s="384">
        <f t="shared" ref="AO85:AQ97" si="71">(AL85-AI85)/AI85</f>
        <v>-6.5675848983834566E-3</v>
      </c>
      <c r="AP85" s="385">
        <f t="shared" si="71"/>
        <v>-0.33577287971273051</v>
      </c>
      <c r="AQ85" s="386">
        <f t="shared" si="71"/>
        <v>-0.32200949319996264</v>
      </c>
    </row>
    <row r="86" spans="1:43" ht="19.5" customHeight="1">
      <c r="A86" s="8" t="s">
        <v>211</v>
      </c>
      <c r="B86" s="19">
        <v>90.2</v>
      </c>
      <c r="C86" s="371">
        <v>1397.23</v>
      </c>
      <c r="D86" s="375">
        <v>1487.43</v>
      </c>
      <c r="E86" s="19">
        <v>135.72</v>
      </c>
      <c r="F86" s="369">
        <v>831.79</v>
      </c>
      <c r="G86" s="377">
        <v>967.51</v>
      </c>
      <c r="H86" s="345">
        <f t="shared" si="43"/>
        <v>1.6128135353319702E-3</v>
      </c>
      <c r="I86" s="323">
        <f t="shared" si="44"/>
        <v>1.654561266477168E-2</v>
      </c>
      <c r="J86" s="399">
        <f t="shared" si="45"/>
        <v>1.0596172646169418E-2</v>
      </c>
      <c r="K86" s="323">
        <f t="shared" si="46"/>
        <v>2.475727039601782E-3</v>
      </c>
      <c r="L86" s="323">
        <f t="shared" si="47"/>
        <v>1.0633414199217456E-2</v>
      </c>
      <c r="M86" s="399">
        <f t="shared" si="48"/>
        <v>7.2720819654005812E-3</v>
      </c>
      <c r="N86" s="394">
        <f t="shared" si="49"/>
        <v>0.50465631929046562</v>
      </c>
      <c r="O86" s="395">
        <f t="shared" si="49"/>
        <v>-0.40468641526448762</v>
      </c>
      <c r="P86" s="386">
        <f t="shared" si="49"/>
        <v>-0.34954249947896709</v>
      </c>
      <c r="R86" s="401">
        <v>28.966999999999999</v>
      </c>
      <c r="S86" s="369">
        <v>343.53599999999994</v>
      </c>
      <c r="T86" s="374">
        <v>372.50299999999993</v>
      </c>
      <c r="U86" s="19">
        <v>41.963999999999999</v>
      </c>
      <c r="V86" s="119">
        <v>206.995</v>
      </c>
      <c r="W86" s="375">
        <v>248.959</v>
      </c>
      <c r="X86" s="345">
        <f t="shared" si="50"/>
        <v>1.7843858018651076E-3</v>
      </c>
      <c r="Y86" s="323">
        <f t="shared" si="51"/>
        <v>1.1690406367326754E-2</v>
      </c>
      <c r="Z86" s="399">
        <f t="shared" si="52"/>
        <v>8.1653899679928043E-3</v>
      </c>
      <c r="AA86" s="323">
        <f t="shared" si="53"/>
        <v>2.6549942413121759E-3</v>
      </c>
      <c r="AB86" s="323">
        <f t="shared" si="54"/>
        <v>7.907379807311217E-3</v>
      </c>
      <c r="AC86" s="399">
        <f t="shared" si="55"/>
        <v>5.9299772534819901E-3</v>
      </c>
      <c r="AE86" s="394">
        <f t="shared" si="56"/>
        <v>0.44868298408533852</v>
      </c>
      <c r="AF86" s="395">
        <f t="shared" si="56"/>
        <v>-0.3974576172511759</v>
      </c>
      <c r="AG86" s="386">
        <f t="shared" si="56"/>
        <v>-0.33165907388665311</v>
      </c>
      <c r="AI86" s="27">
        <f t="shared" si="57"/>
        <v>3.2114190687361415</v>
      </c>
      <c r="AJ86" s="28">
        <f t="shared" si="57"/>
        <v>2.4586932716875527</v>
      </c>
      <c r="AK86" s="402">
        <f t="shared" si="57"/>
        <v>2.504339700019496</v>
      </c>
      <c r="AL86" s="28">
        <f t="shared" si="57"/>
        <v>3.0919540229885056</v>
      </c>
      <c r="AM86" s="28">
        <f t="shared" si="57"/>
        <v>2.4885487923634573</v>
      </c>
      <c r="AN86" s="402">
        <f t="shared" si="57"/>
        <v>2.5731930419323836</v>
      </c>
      <c r="AO86" s="384">
        <f t="shared" si="71"/>
        <v>-3.7200079837182841E-2</v>
      </c>
      <c r="AP86" s="385">
        <f t="shared" si="71"/>
        <v>1.2142840678704463E-2</v>
      </c>
      <c r="AQ86" s="386">
        <f t="shared" si="71"/>
        <v>2.7493611155208535E-2</v>
      </c>
    </row>
    <row r="87" spans="1:43" ht="19.5" customHeight="1">
      <c r="A87" s="8" t="s">
        <v>207</v>
      </c>
      <c r="B87" s="19">
        <v>132.11000000000001</v>
      </c>
      <c r="C87" s="371">
        <v>649.15</v>
      </c>
      <c r="D87" s="375">
        <v>781.26</v>
      </c>
      <c r="E87" s="19">
        <v>105.04</v>
      </c>
      <c r="F87" s="369">
        <v>453.32</v>
      </c>
      <c r="G87" s="377">
        <v>558.36</v>
      </c>
      <c r="H87" s="345">
        <f t="shared" si="43"/>
        <v>2.3621817755288981E-3</v>
      </c>
      <c r="I87" s="323">
        <f t="shared" si="44"/>
        <v>7.6870554320595287E-3</v>
      </c>
      <c r="J87" s="399">
        <f t="shared" si="45"/>
        <v>5.5655498689325331E-3</v>
      </c>
      <c r="K87" s="323">
        <f t="shared" si="46"/>
        <v>1.9160799310327971E-3</v>
      </c>
      <c r="L87" s="323">
        <f t="shared" si="47"/>
        <v>5.7951397886356623E-3</v>
      </c>
      <c r="M87" s="399">
        <f t="shared" si="48"/>
        <v>4.1967935072516754E-3</v>
      </c>
      <c r="N87" s="394">
        <f t="shared" si="49"/>
        <v>-0.2049050034062524</v>
      </c>
      <c r="O87" s="395">
        <f t="shared" si="49"/>
        <v>-0.30167141646768852</v>
      </c>
      <c r="P87" s="386">
        <f t="shared" si="49"/>
        <v>-0.28530834805314487</v>
      </c>
      <c r="R87" s="401">
        <v>48.893000000000001</v>
      </c>
      <c r="S87" s="369">
        <v>175.34399999999999</v>
      </c>
      <c r="T87" s="374">
        <v>224.23699999999999</v>
      </c>
      <c r="U87" s="19">
        <v>31.746000000000002</v>
      </c>
      <c r="V87" s="119">
        <v>192.14400000000001</v>
      </c>
      <c r="W87" s="375">
        <v>223.89000000000001</v>
      </c>
      <c r="X87" s="345">
        <f t="shared" si="50"/>
        <v>3.011840197831695E-3</v>
      </c>
      <c r="Y87" s="323">
        <f t="shared" si="51"/>
        <v>5.9668931758899875E-3</v>
      </c>
      <c r="Z87" s="399">
        <f t="shared" si="52"/>
        <v>4.9153498099419411E-3</v>
      </c>
      <c r="AA87" s="323">
        <f t="shared" si="53"/>
        <v>2.0085179483532636E-3</v>
      </c>
      <c r="AB87" s="323">
        <f t="shared" si="54"/>
        <v>7.3400593526220751E-3</v>
      </c>
      <c r="AC87" s="399">
        <f t="shared" si="55"/>
        <v>5.3328564433584762E-3</v>
      </c>
      <c r="AE87" s="394">
        <f t="shared" si="56"/>
        <v>-0.35070459984046792</v>
      </c>
      <c r="AF87" s="395">
        <f t="shared" si="56"/>
        <v>9.581166164796065E-2</v>
      </c>
      <c r="AG87" s="386">
        <f t="shared" si="56"/>
        <v>-1.5474698644736596E-3</v>
      </c>
      <c r="AI87" s="27">
        <f t="shared" si="57"/>
        <v>3.7009310423132238</v>
      </c>
      <c r="AJ87" s="28">
        <f t="shared" si="57"/>
        <v>2.7011322498652084</v>
      </c>
      <c r="AK87" s="402">
        <f t="shared" si="57"/>
        <v>2.8701968614801734</v>
      </c>
      <c r="AL87" s="28">
        <f t="shared" si="57"/>
        <v>3.0222772277227721</v>
      </c>
      <c r="AM87" s="28">
        <f t="shared" si="57"/>
        <v>4.2385952528015531</v>
      </c>
      <c r="AN87" s="402">
        <f t="shared" si="57"/>
        <v>4.0097786374382123</v>
      </c>
      <c r="AO87" s="384">
        <f t="shared" si="71"/>
        <v>-0.18337380697757261</v>
      </c>
      <c r="AP87" s="385">
        <f t="shared" si="71"/>
        <v>0.56919205011641583</v>
      </c>
      <c r="AQ87" s="386">
        <f t="shared" si="71"/>
        <v>0.39703958681438717</v>
      </c>
    </row>
    <row r="88" spans="1:43" ht="19.5" customHeight="1">
      <c r="A88" s="8" t="s">
        <v>192</v>
      </c>
      <c r="B88" s="19">
        <v>110.74</v>
      </c>
      <c r="C88" s="371">
        <v>87.78</v>
      </c>
      <c r="D88" s="375">
        <v>198.51999999999998</v>
      </c>
      <c r="E88" s="19">
        <v>354.45000000000005</v>
      </c>
      <c r="F88" s="369">
        <v>230.28</v>
      </c>
      <c r="G88" s="377">
        <v>584.73</v>
      </c>
      <c r="H88" s="345">
        <f t="shared" si="43"/>
        <v>1.9800772827346163E-3</v>
      </c>
      <c r="I88" s="323">
        <f t="shared" si="44"/>
        <v>1.0394665729433652E-3</v>
      </c>
      <c r="J88" s="399">
        <f t="shared" si="45"/>
        <v>1.414219286768152E-3</v>
      </c>
      <c r="K88" s="323">
        <f t="shared" si="46"/>
        <v>6.4656752813649562E-3</v>
      </c>
      <c r="L88" s="323">
        <f t="shared" si="47"/>
        <v>2.9438471510787527E-3</v>
      </c>
      <c r="M88" s="399">
        <f t="shared" si="48"/>
        <v>4.3949979717301958E-3</v>
      </c>
      <c r="N88" s="394">
        <f t="shared" si="49"/>
        <v>2.200740473180423</v>
      </c>
      <c r="O88" s="395">
        <f t="shared" si="49"/>
        <v>1.6233766233766234</v>
      </c>
      <c r="P88" s="386">
        <f t="shared" si="49"/>
        <v>1.945446302639533</v>
      </c>
      <c r="R88" s="401">
        <v>50.218999999999994</v>
      </c>
      <c r="S88" s="369">
        <v>32.579000000000001</v>
      </c>
      <c r="T88" s="374">
        <v>82.798000000000002</v>
      </c>
      <c r="U88" s="19">
        <v>107.10599999999999</v>
      </c>
      <c r="V88" s="119">
        <v>89.256</v>
      </c>
      <c r="W88" s="375">
        <v>196.36199999999999</v>
      </c>
      <c r="X88" s="345">
        <f t="shared" si="50"/>
        <v>3.0935226493549153E-3</v>
      </c>
      <c r="Y88" s="323">
        <f t="shared" si="51"/>
        <v>1.1086516377938219E-3</v>
      </c>
      <c r="Z88" s="399">
        <f t="shared" si="52"/>
        <v>1.8149597682968147E-3</v>
      </c>
      <c r="AA88" s="323">
        <f t="shared" si="53"/>
        <v>6.7764229627771885E-3</v>
      </c>
      <c r="AB88" s="323">
        <f t="shared" si="54"/>
        <v>3.4096528519112538E-3</v>
      </c>
      <c r="AC88" s="399">
        <f t="shared" si="55"/>
        <v>4.6771644867156055E-3</v>
      </c>
      <c r="AE88" s="394">
        <f t="shared" si="56"/>
        <v>1.1327784304745216</v>
      </c>
      <c r="AF88" s="395">
        <f t="shared" si="56"/>
        <v>1.7396789342828203</v>
      </c>
      <c r="AG88" s="386">
        <f t="shared" si="56"/>
        <v>1.3715790236479142</v>
      </c>
      <c r="AI88" s="27">
        <f t="shared" si="57"/>
        <v>4.5348564204442834</v>
      </c>
      <c r="AJ88" s="28">
        <f t="shared" si="57"/>
        <v>3.7114376851218953</v>
      </c>
      <c r="AK88" s="402">
        <f t="shared" si="57"/>
        <v>4.1707636510175297</v>
      </c>
      <c r="AL88" s="28">
        <f t="shared" si="57"/>
        <v>3.0217520101565802</v>
      </c>
      <c r="AM88" s="28">
        <f t="shared" si="57"/>
        <v>3.8759770713913495</v>
      </c>
      <c r="AN88" s="402">
        <f t="shared" si="57"/>
        <v>3.358165307064799</v>
      </c>
      <c r="AO88" s="384">
        <f t="shared" si="71"/>
        <v>-0.33366092991748197</v>
      </c>
      <c r="AP88" s="385">
        <f t="shared" si="71"/>
        <v>4.4333059107807757E-2</v>
      </c>
      <c r="AQ88" s="386">
        <f t="shared" si="71"/>
        <v>-0.19483202884308329</v>
      </c>
    </row>
    <row r="89" spans="1:43" ht="19.5" customHeight="1">
      <c r="A89" s="8" t="s">
        <v>189</v>
      </c>
      <c r="B89" s="19">
        <v>62.28</v>
      </c>
      <c r="C89" s="371">
        <v>610.96000000000015</v>
      </c>
      <c r="D89" s="375">
        <v>673.24000000000012</v>
      </c>
      <c r="E89" s="19">
        <v>65.850000000000009</v>
      </c>
      <c r="F89" s="369">
        <v>724.9899999999999</v>
      </c>
      <c r="G89" s="377">
        <v>790.83999999999992</v>
      </c>
      <c r="H89" s="345">
        <f t="shared" si="43"/>
        <v>1.1135923168567085E-3</v>
      </c>
      <c r="I89" s="323">
        <f t="shared" si="44"/>
        <v>7.2348199749997554E-3</v>
      </c>
      <c r="J89" s="399">
        <f t="shared" si="45"/>
        <v>4.7960356267569559E-3</v>
      </c>
      <c r="K89" s="323">
        <f t="shared" si="46"/>
        <v>1.2011982431312804E-3</v>
      </c>
      <c r="L89" s="323">
        <f t="shared" si="47"/>
        <v>9.2681072870444015E-3</v>
      </c>
      <c r="M89" s="399">
        <f t="shared" si="48"/>
        <v>5.944179699969401E-3</v>
      </c>
      <c r="N89" s="394">
        <f t="shared" si="49"/>
        <v>5.7321772639691834E-2</v>
      </c>
      <c r="O89" s="395">
        <f t="shared" si="49"/>
        <v>0.18664069660861549</v>
      </c>
      <c r="P89" s="386">
        <f t="shared" si="49"/>
        <v>0.1746776780939929</v>
      </c>
      <c r="R89" s="401">
        <v>18.461999999999996</v>
      </c>
      <c r="S89" s="369">
        <v>153.35499999999999</v>
      </c>
      <c r="T89" s="374">
        <v>171.81699999999998</v>
      </c>
      <c r="U89" s="19">
        <v>15.629</v>
      </c>
      <c r="V89" s="119">
        <v>170.69800000000001</v>
      </c>
      <c r="W89" s="375">
        <v>186.327</v>
      </c>
      <c r="X89" s="345">
        <f t="shared" si="50"/>
        <v>1.1372710558233028E-3</v>
      </c>
      <c r="Y89" s="323">
        <f t="shared" si="51"/>
        <v>5.2186154244719465E-3</v>
      </c>
      <c r="Z89" s="399">
        <f t="shared" si="52"/>
        <v>3.766285930933764E-3</v>
      </c>
      <c r="AA89" s="323">
        <f t="shared" si="53"/>
        <v>9.8882148978810414E-4</v>
      </c>
      <c r="AB89" s="323">
        <f t="shared" si="54"/>
        <v>6.5208044558970517E-3</v>
      </c>
      <c r="AC89" s="399">
        <f t="shared" si="55"/>
        <v>4.438139901387533E-3</v>
      </c>
      <c r="AE89" s="394">
        <f t="shared" si="56"/>
        <v>-0.1534503304084063</v>
      </c>
      <c r="AF89" s="395">
        <f t="shared" si="56"/>
        <v>0.11309054155391099</v>
      </c>
      <c r="AG89" s="386">
        <f t="shared" si="56"/>
        <v>8.4450316324927222E-2</v>
      </c>
      <c r="AI89" s="27">
        <f t="shared" si="57"/>
        <v>2.9643545279383421</v>
      </c>
      <c r="AJ89" s="28">
        <f t="shared" si="57"/>
        <v>2.5100661254419263</v>
      </c>
      <c r="AK89" s="402">
        <f t="shared" si="57"/>
        <v>2.5520913790030293</v>
      </c>
      <c r="AL89" s="28">
        <f t="shared" si="57"/>
        <v>2.3734244495064538</v>
      </c>
      <c r="AM89" s="28">
        <f t="shared" si="57"/>
        <v>2.3544876481054917</v>
      </c>
      <c r="AN89" s="402">
        <f t="shared" si="57"/>
        <v>2.3560644378129587</v>
      </c>
      <c r="AO89" s="384">
        <f t="shared" si="71"/>
        <v>-0.19934527832703938</v>
      </c>
      <c r="AP89" s="385">
        <f t="shared" si="71"/>
        <v>-6.198182420753684E-2</v>
      </c>
      <c r="AQ89" s="386">
        <f t="shared" si="71"/>
        <v>-7.6810314396598217E-2</v>
      </c>
    </row>
    <row r="90" spans="1:43" ht="19.5" customHeight="1">
      <c r="A90" s="8" t="s">
        <v>216</v>
      </c>
      <c r="B90" s="19">
        <v>335.65999999999997</v>
      </c>
      <c r="C90" s="371">
        <v>615.07000000000005</v>
      </c>
      <c r="D90" s="375">
        <v>950.73</v>
      </c>
      <c r="E90" s="19">
        <v>220.49</v>
      </c>
      <c r="F90" s="369">
        <v>223.51999999999998</v>
      </c>
      <c r="G90" s="377">
        <v>444.01</v>
      </c>
      <c r="H90" s="345">
        <f t="shared" si="43"/>
        <v>6.0017404797065308E-3</v>
      </c>
      <c r="I90" s="323">
        <f t="shared" si="44"/>
        <v>7.283489462523076E-3</v>
      </c>
      <c r="J90" s="399">
        <f t="shared" si="45"/>
        <v>6.7728223982927932E-3</v>
      </c>
      <c r="K90" s="323">
        <f t="shared" si="46"/>
        <v>4.0220531606380561E-3</v>
      </c>
      <c r="L90" s="323">
        <f t="shared" si="47"/>
        <v>2.857428848398136E-3</v>
      </c>
      <c r="M90" s="399">
        <f t="shared" si="48"/>
        <v>3.3373061916233547E-3</v>
      </c>
      <c r="N90" s="394">
        <f t="shared" si="49"/>
        <v>-0.34311505690281824</v>
      </c>
      <c r="O90" s="395">
        <f t="shared" si="49"/>
        <v>-0.63659420878924355</v>
      </c>
      <c r="P90" s="386">
        <f t="shared" si="49"/>
        <v>-0.53297992069252054</v>
      </c>
      <c r="R90" s="401">
        <v>154.25100000000003</v>
      </c>
      <c r="S90" s="369">
        <v>134.56700000000001</v>
      </c>
      <c r="T90" s="374">
        <v>288.81800000000004</v>
      </c>
      <c r="U90" s="19">
        <v>73.888999999999996</v>
      </c>
      <c r="V90" s="119">
        <v>68.072999999999993</v>
      </c>
      <c r="W90" s="375">
        <v>141.96199999999999</v>
      </c>
      <c r="X90" s="345">
        <f t="shared" si="50"/>
        <v>9.5019606560394522E-3</v>
      </c>
      <c r="Y90" s="323">
        <f t="shared" si="51"/>
        <v>4.5792665503238666E-3</v>
      </c>
      <c r="Z90" s="399">
        <f t="shared" si="52"/>
        <v>6.3309868639333019E-3</v>
      </c>
      <c r="AA90" s="323">
        <f t="shared" si="53"/>
        <v>4.6748372294422693E-3</v>
      </c>
      <c r="AB90" s="323">
        <f t="shared" si="54"/>
        <v>2.600444772207524E-3</v>
      </c>
      <c r="AC90" s="399">
        <f t="shared" si="55"/>
        <v>3.3814058975928174E-3</v>
      </c>
      <c r="AE90" s="394">
        <f t="shared" si="56"/>
        <v>-0.52098203577286384</v>
      </c>
      <c r="AF90" s="395">
        <f t="shared" si="56"/>
        <v>-0.49413303410197157</v>
      </c>
      <c r="AG90" s="386">
        <f t="shared" si="56"/>
        <v>-0.50847246362761334</v>
      </c>
      <c r="AI90" s="27">
        <f t="shared" si="57"/>
        <v>4.5954537329440521</v>
      </c>
      <c r="AJ90" s="28">
        <f t="shared" si="57"/>
        <v>2.1878322792527678</v>
      </c>
      <c r="AK90" s="402">
        <f t="shared" si="57"/>
        <v>3.0378551218537337</v>
      </c>
      <c r="AL90" s="28">
        <f t="shared" si="57"/>
        <v>3.3511270352396934</v>
      </c>
      <c r="AM90" s="28">
        <f t="shared" si="57"/>
        <v>3.0454992841803863</v>
      </c>
      <c r="AN90" s="402">
        <f t="shared" si="57"/>
        <v>3.1972703317492845</v>
      </c>
      <c r="AO90" s="384">
        <f t="shared" si="71"/>
        <v>-0.27077341433860713</v>
      </c>
      <c r="AP90" s="385">
        <f t="shared" si="71"/>
        <v>0.392016798116054</v>
      </c>
      <c r="AQ90" s="386">
        <f t="shared" si="71"/>
        <v>5.2476238497599526E-2</v>
      </c>
    </row>
    <row r="91" spans="1:43" ht="19.5" customHeight="1">
      <c r="A91" s="8" t="s">
        <v>214</v>
      </c>
      <c r="B91" s="19">
        <v>529.43000000000006</v>
      </c>
      <c r="C91" s="371">
        <v>378.01</v>
      </c>
      <c r="D91" s="375">
        <v>907.44</v>
      </c>
      <c r="E91" s="19">
        <v>467.78</v>
      </c>
      <c r="F91" s="369">
        <v>226.81</v>
      </c>
      <c r="G91" s="377">
        <v>694.58999999999992</v>
      </c>
      <c r="H91" s="345">
        <f t="shared" si="43"/>
        <v>9.4664287140887489E-3</v>
      </c>
      <c r="I91" s="323">
        <f t="shared" si="44"/>
        <v>4.4762902624552459E-3</v>
      </c>
      <c r="J91" s="399">
        <f t="shared" si="45"/>
        <v>6.4644325487854728E-3</v>
      </c>
      <c r="K91" s="323">
        <f t="shared" si="46"/>
        <v>8.5329766768709233E-3</v>
      </c>
      <c r="L91" s="323">
        <f t="shared" si="47"/>
        <v>2.8994874602057148E-3</v>
      </c>
      <c r="M91" s="399">
        <f t="shared" si="48"/>
        <v>5.2207371627658516E-3</v>
      </c>
      <c r="N91" s="394">
        <f t="shared" si="49"/>
        <v>-0.11644598908259843</v>
      </c>
      <c r="O91" s="395">
        <f t="shared" si="49"/>
        <v>-0.39998941826935791</v>
      </c>
      <c r="P91" s="386">
        <f t="shared" si="49"/>
        <v>-0.23456096270827836</v>
      </c>
      <c r="R91" s="401">
        <v>105.479</v>
      </c>
      <c r="S91" s="369">
        <v>75.941000000000003</v>
      </c>
      <c r="T91" s="374">
        <v>181.42000000000002</v>
      </c>
      <c r="U91" s="19">
        <v>87.507000000000005</v>
      </c>
      <c r="V91" s="119">
        <v>42.176000000000002</v>
      </c>
      <c r="W91" s="375">
        <v>129.68299999999999</v>
      </c>
      <c r="X91" s="345">
        <f t="shared" si="50"/>
        <v>6.4975741359108536E-3</v>
      </c>
      <c r="Y91" s="323">
        <f t="shared" si="51"/>
        <v>2.584244882461114E-3</v>
      </c>
      <c r="Z91" s="399">
        <f t="shared" si="52"/>
        <v>3.9767868929733588E-3</v>
      </c>
      <c r="AA91" s="323">
        <f t="shared" si="53"/>
        <v>5.536426009782304E-3</v>
      </c>
      <c r="AB91" s="323">
        <f t="shared" si="54"/>
        <v>1.6111580026240146E-3</v>
      </c>
      <c r="AC91" s="399">
        <f t="shared" si="55"/>
        <v>3.0889312704634291E-3</v>
      </c>
      <c r="AE91" s="394">
        <f t="shared" si="56"/>
        <v>-0.17038462632372314</v>
      </c>
      <c r="AF91" s="395">
        <f t="shared" si="56"/>
        <v>-0.44462148246665173</v>
      </c>
      <c r="AG91" s="386">
        <f t="shared" si="56"/>
        <v>-0.28517803990739732</v>
      </c>
      <c r="AI91" s="27">
        <f t="shared" si="57"/>
        <v>1.9923124870143361</v>
      </c>
      <c r="AJ91" s="28">
        <f t="shared" si="57"/>
        <v>2.0089680167191344</v>
      </c>
      <c r="AK91" s="402">
        <f t="shared" si="57"/>
        <v>1.9992506391607159</v>
      </c>
      <c r="AL91" s="28">
        <f t="shared" si="57"/>
        <v>1.8706870751207836</v>
      </c>
      <c r="AM91" s="28">
        <f t="shared" si="57"/>
        <v>1.8595300030862838</v>
      </c>
      <c r="AN91" s="402">
        <f t="shared" si="57"/>
        <v>1.86704386760535</v>
      </c>
      <c r="AO91" s="384">
        <f t="shared" si="71"/>
        <v>-6.1047357122084478E-2</v>
      </c>
      <c r="AP91" s="385">
        <f t="shared" si="71"/>
        <v>-7.4385461783955775E-2</v>
      </c>
      <c r="AQ91" s="386">
        <f t="shared" si="71"/>
        <v>-6.6128162705435561E-2</v>
      </c>
    </row>
    <row r="92" spans="1:43" ht="19.5" customHeight="1">
      <c r="A92" s="8" t="s">
        <v>223</v>
      </c>
      <c r="B92" s="19"/>
      <c r="C92" s="371"/>
      <c r="D92" s="375"/>
      <c r="E92" s="19">
        <v>138.19999999999999</v>
      </c>
      <c r="F92" s="369">
        <v>238.5</v>
      </c>
      <c r="G92" s="377">
        <v>376.7</v>
      </c>
      <c r="H92" s="345">
        <f t="shared" si="43"/>
        <v>0</v>
      </c>
      <c r="I92" s="323">
        <f t="shared" si="44"/>
        <v>0</v>
      </c>
      <c r="J92" s="399">
        <f t="shared" si="45"/>
        <v>0</v>
      </c>
      <c r="K92" s="323">
        <f t="shared" si="46"/>
        <v>2.5209657889254809E-3</v>
      </c>
      <c r="L92" s="323">
        <f t="shared" si="47"/>
        <v>3.0489297617347687E-3</v>
      </c>
      <c r="M92" s="399">
        <f t="shared" si="48"/>
        <v>2.8313849741774233E-3</v>
      </c>
      <c r="N92" s="394" t="e">
        <f t="shared" si="49"/>
        <v>#DIV/0!</v>
      </c>
      <c r="O92" s="395" t="e">
        <f t="shared" si="49"/>
        <v>#DIV/0!</v>
      </c>
      <c r="P92" s="386" t="e">
        <f t="shared" si="49"/>
        <v>#DIV/0!</v>
      </c>
      <c r="R92" s="401"/>
      <c r="S92" s="369"/>
      <c r="T92" s="374"/>
      <c r="U92" s="19">
        <v>31.52</v>
      </c>
      <c r="V92" s="119">
        <v>75.38</v>
      </c>
      <c r="W92" s="375">
        <v>106.89999999999999</v>
      </c>
      <c r="X92" s="345">
        <f t="shared" si="50"/>
        <v>0</v>
      </c>
      <c r="Y92" s="323">
        <f t="shared" si="51"/>
        <v>0</v>
      </c>
      <c r="Z92" s="399">
        <f t="shared" si="52"/>
        <v>0</v>
      </c>
      <c r="AA92" s="323">
        <f t="shared" si="53"/>
        <v>1.9942192947802828E-3</v>
      </c>
      <c r="AB92" s="323">
        <f t="shared" si="54"/>
        <v>2.8795782017687357E-3</v>
      </c>
      <c r="AC92" s="399">
        <f t="shared" si="55"/>
        <v>2.5462609039931259E-3</v>
      </c>
      <c r="AE92" s="394"/>
      <c r="AF92" s="395"/>
      <c r="AG92" s="386"/>
      <c r="AI92" s="27"/>
      <c r="AJ92" s="28"/>
      <c r="AK92" s="402"/>
      <c r="AL92" s="28">
        <f t="shared" si="57"/>
        <v>2.2807525325615052</v>
      </c>
      <c r="AM92" s="28">
        <f t="shared" si="57"/>
        <v>3.1605870020964359</v>
      </c>
      <c r="AN92" s="402">
        <f t="shared" si="57"/>
        <v>2.8378019644279266</v>
      </c>
      <c r="AO92" s="384"/>
      <c r="AP92" s="385"/>
      <c r="AQ92" s="386"/>
    </row>
    <row r="93" spans="1:43" ht="19.5" customHeight="1">
      <c r="A93" s="8" t="s">
        <v>222</v>
      </c>
      <c r="B93" s="19">
        <v>12.82</v>
      </c>
      <c r="C93" s="371">
        <v>26.25</v>
      </c>
      <c r="D93" s="375">
        <v>39.07</v>
      </c>
      <c r="E93" s="19">
        <v>115.92</v>
      </c>
      <c r="F93" s="369">
        <v>80.900000000000006</v>
      </c>
      <c r="G93" s="377">
        <v>196.82</v>
      </c>
      <c r="H93" s="345">
        <f t="shared" si="43"/>
        <v>2.292269348443E-4</v>
      </c>
      <c r="I93" s="323">
        <f t="shared" si="44"/>
        <v>3.108452670285183E-4</v>
      </c>
      <c r="J93" s="399">
        <f t="shared" si="45"/>
        <v>2.7832736013515871E-4</v>
      </c>
      <c r="K93" s="323">
        <f t="shared" si="46"/>
        <v>2.1145467022593472E-3</v>
      </c>
      <c r="L93" s="323">
        <f t="shared" si="47"/>
        <v>1.0342072021985024E-3</v>
      </c>
      <c r="M93" s="399">
        <f t="shared" si="48"/>
        <v>1.4793554303626239E-3</v>
      </c>
      <c r="N93" s="394">
        <f t="shared" si="49"/>
        <v>8.0421216848673946</v>
      </c>
      <c r="O93" s="395">
        <f t="shared" si="49"/>
        <v>2.0819047619047621</v>
      </c>
      <c r="P93" s="386">
        <f t="shared" si="49"/>
        <v>4.0376247760429997</v>
      </c>
      <c r="R93" s="401">
        <v>3.125</v>
      </c>
      <c r="S93" s="369">
        <v>8.77</v>
      </c>
      <c r="T93" s="374">
        <v>11.895</v>
      </c>
      <c r="U93" s="19">
        <v>33.658999999999999</v>
      </c>
      <c r="V93" s="119">
        <v>65.259999999999991</v>
      </c>
      <c r="W93" s="375">
        <v>98.918999999999983</v>
      </c>
      <c r="X93" s="345">
        <f t="shared" si="50"/>
        <v>1.9250200679492047E-4</v>
      </c>
      <c r="Y93" s="323">
        <f t="shared" si="51"/>
        <v>2.9843994178617569E-4</v>
      </c>
      <c r="Z93" s="399">
        <f t="shared" si="52"/>
        <v>2.6074236628771962E-4</v>
      </c>
      <c r="AA93" s="323">
        <f t="shared" si="53"/>
        <v>2.1295503566944652E-3</v>
      </c>
      <c r="AB93" s="323">
        <f t="shared" si="54"/>
        <v>2.4929858509873666E-3</v>
      </c>
      <c r="AC93" s="399">
        <f t="shared" si="55"/>
        <v>2.3561607330411225E-3</v>
      </c>
      <c r="AE93" s="394">
        <f t="shared" ref="AE93" si="72">(U93-R93)/R93</f>
        <v>9.77088</v>
      </c>
      <c r="AF93" s="395">
        <f t="shared" ref="AF93" si="73">(V93-S93)/S93</f>
        <v>6.4412770809578106</v>
      </c>
      <c r="AG93" s="386">
        <f t="shared" ref="AG93" si="74">(W93-T93)/T93</f>
        <v>7.316015132408574</v>
      </c>
      <c r="AI93" s="27">
        <f t="shared" si="57"/>
        <v>2.4375975039001561</v>
      </c>
      <c r="AJ93" s="28">
        <f t="shared" si="57"/>
        <v>3.3409523809523805</v>
      </c>
      <c r="AK93" s="402">
        <f t="shared" si="57"/>
        <v>3.0445354491937549</v>
      </c>
      <c r="AL93" s="28">
        <f t="shared" si="57"/>
        <v>2.9036404416839194</v>
      </c>
      <c r="AM93" s="28">
        <f t="shared" si="57"/>
        <v>8.0667490729295412</v>
      </c>
      <c r="AN93" s="402">
        <f t="shared" si="57"/>
        <v>5.0258611929681942</v>
      </c>
      <c r="AO93" s="384">
        <f t="shared" ref="AO93" si="75">(AL93-AI93)/AI93</f>
        <v>0.19118945479641108</v>
      </c>
      <c r="AP93" s="385">
        <f t="shared" ref="AP93" si="76">(AM93-AJ93)/AJ93</f>
        <v>1.414505851361465</v>
      </c>
      <c r="AQ93" s="386">
        <f t="shared" ref="AQ93" si="77">(AN93-AK93)/AK93</f>
        <v>0.65078097359619458</v>
      </c>
    </row>
    <row r="94" spans="1:43" ht="19.5" customHeight="1">
      <c r="A94" s="8" t="s">
        <v>224</v>
      </c>
      <c r="B94" s="19">
        <v>38.980000000000004</v>
      </c>
      <c r="C94" s="371">
        <v>141.76000000000002</v>
      </c>
      <c r="D94" s="375">
        <v>180.74</v>
      </c>
      <c r="E94" s="19">
        <v>74.260000000000005</v>
      </c>
      <c r="F94" s="369">
        <v>75.86999999999999</v>
      </c>
      <c r="G94" s="377">
        <v>150.13</v>
      </c>
      <c r="H94" s="345">
        <f t="shared" si="43"/>
        <v>6.9697862092284039E-4</v>
      </c>
      <c r="I94" s="323">
        <f t="shared" si="44"/>
        <v>1.6786828591985813E-3</v>
      </c>
      <c r="J94" s="399">
        <f t="shared" si="45"/>
        <v>1.2875578978968156E-3</v>
      </c>
      <c r="K94" s="323">
        <f t="shared" si="46"/>
        <v>1.3546086793459206E-3</v>
      </c>
      <c r="L94" s="323">
        <f t="shared" si="47"/>
        <v>9.6990482609147534E-4</v>
      </c>
      <c r="M94" s="399">
        <f t="shared" si="48"/>
        <v>1.1284200323155205E-3</v>
      </c>
      <c r="N94" s="394">
        <f t="shared" si="49"/>
        <v>0.90507952796305791</v>
      </c>
      <c r="O94" s="395">
        <f t="shared" si="49"/>
        <v>-0.46479966139954865</v>
      </c>
      <c r="P94" s="386">
        <f t="shared" si="49"/>
        <v>-0.16935930065287161</v>
      </c>
      <c r="R94" s="401">
        <v>32.708999999999996</v>
      </c>
      <c r="S94" s="369">
        <v>80.191000000000003</v>
      </c>
      <c r="T94" s="374">
        <v>112.9</v>
      </c>
      <c r="U94" s="19">
        <v>30.285999999999998</v>
      </c>
      <c r="V94" s="119">
        <v>67.144999999999996</v>
      </c>
      <c r="W94" s="375">
        <v>97.430999999999997</v>
      </c>
      <c r="X94" s="345">
        <f t="shared" si="50"/>
        <v>2.014895404881617E-3</v>
      </c>
      <c r="Y94" s="323">
        <f t="shared" si="51"/>
        <v>2.7288708519698081E-3</v>
      </c>
      <c r="Z94" s="399">
        <f t="shared" si="52"/>
        <v>2.4748056455555735E-3</v>
      </c>
      <c r="AA94" s="323">
        <f t="shared" si="53"/>
        <v>1.9161461155366639E-3</v>
      </c>
      <c r="AB94" s="323">
        <f t="shared" si="54"/>
        <v>2.5649944064441732E-3</v>
      </c>
      <c r="AC94" s="399">
        <f t="shared" si="55"/>
        <v>2.3207179245739408E-3</v>
      </c>
      <c r="AE94" s="394">
        <f t="shared" si="56"/>
        <v>-7.4077471032437517E-2</v>
      </c>
      <c r="AF94" s="395">
        <f t="shared" si="56"/>
        <v>-0.16268658577645878</v>
      </c>
      <c r="AG94" s="386">
        <f t="shared" si="56"/>
        <v>-0.13701505757307358</v>
      </c>
      <c r="AI94" s="27">
        <f t="shared" si="57"/>
        <v>8.3912262698819884</v>
      </c>
      <c r="AJ94" s="28">
        <f t="shared" si="57"/>
        <v>5.6568143340857784</v>
      </c>
      <c r="AK94" s="402">
        <f t="shared" si="57"/>
        <v>6.2465419940245663</v>
      </c>
      <c r="AL94" s="28">
        <f t="shared" si="57"/>
        <v>4.0783732830595198</v>
      </c>
      <c r="AM94" s="28">
        <f t="shared" si="57"/>
        <v>8.850006590220115</v>
      </c>
      <c r="AN94" s="402">
        <f t="shared" si="57"/>
        <v>6.4897755278758407</v>
      </c>
      <c r="AO94" s="384">
        <f t="shared" si="71"/>
        <v>-0.51397171856779444</v>
      </c>
      <c r="AP94" s="385">
        <f t="shared" si="71"/>
        <v>0.56448595756332209</v>
      </c>
      <c r="AQ94" s="386">
        <f t="shared" si="71"/>
        <v>3.8938909573320919E-2</v>
      </c>
    </row>
    <row r="95" spans="1:43" ht="19.5" customHeight="1">
      <c r="A95" s="8" t="s">
        <v>217</v>
      </c>
      <c r="B95" s="19">
        <v>344.41</v>
      </c>
      <c r="C95" s="371">
        <v>0.03</v>
      </c>
      <c r="D95" s="375">
        <v>344.44</v>
      </c>
      <c r="E95" s="19">
        <v>233.7</v>
      </c>
      <c r="F95" s="369">
        <v>189</v>
      </c>
      <c r="G95" s="377">
        <v>422.7</v>
      </c>
      <c r="H95" s="345">
        <f t="shared" si="43"/>
        <v>6.158194120883414E-3</v>
      </c>
      <c r="I95" s="323">
        <f t="shared" si="44"/>
        <v>3.5525173374687802E-7</v>
      </c>
      <c r="J95" s="399">
        <f t="shared" si="45"/>
        <v>2.453726028281394E-3</v>
      </c>
      <c r="K95" s="323">
        <f t="shared" si="46"/>
        <v>4.2630224665114683E-3</v>
      </c>
      <c r="L95" s="323">
        <f t="shared" si="47"/>
        <v>2.4161330187332129E-3</v>
      </c>
      <c r="M95" s="399">
        <f t="shared" si="48"/>
        <v>3.1771341348149637E-3</v>
      </c>
      <c r="N95" s="394">
        <f t="shared" si="49"/>
        <v>-0.32144827385964408</v>
      </c>
      <c r="O95" s="395">
        <f t="shared" si="49"/>
        <v>6299</v>
      </c>
      <c r="P95" s="386">
        <f t="shared" si="49"/>
        <v>0.22720938334688187</v>
      </c>
      <c r="R95" s="401">
        <v>86.073999999999998</v>
      </c>
      <c r="S95" s="369">
        <v>6.0000000000000001E-3</v>
      </c>
      <c r="T95" s="374">
        <v>86.08</v>
      </c>
      <c r="U95" s="19">
        <v>63.138000000000005</v>
      </c>
      <c r="V95" s="119">
        <v>27.408000000000001</v>
      </c>
      <c r="W95" s="375">
        <v>90.546000000000006</v>
      </c>
      <c r="X95" s="345">
        <f t="shared" si="50"/>
        <v>5.302213674517115E-3</v>
      </c>
      <c r="Y95" s="323">
        <f t="shared" si="51"/>
        <v>2.0417783930639161E-7</v>
      </c>
      <c r="Z95" s="399">
        <f t="shared" si="52"/>
        <v>1.8869023026521149E-3</v>
      </c>
      <c r="AA95" s="323">
        <f t="shared" si="53"/>
        <v>3.9946388906674339E-3</v>
      </c>
      <c r="AB95" s="323">
        <f t="shared" si="54"/>
        <v>1.0470082164244828E-3</v>
      </c>
      <c r="AC95" s="399">
        <f t="shared" si="55"/>
        <v>2.1567234781380883E-3</v>
      </c>
      <c r="AE95" s="394">
        <f t="shared" si="56"/>
        <v>-0.2664683876664265</v>
      </c>
      <c r="AF95" s="395">
        <f t="shared" si="56"/>
        <v>4567</v>
      </c>
      <c r="AG95" s="386">
        <f t="shared" si="56"/>
        <v>5.1881970260223141E-2</v>
      </c>
      <c r="AI95" s="27">
        <f t="shared" si="57"/>
        <v>2.4991724978949508</v>
      </c>
      <c r="AJ95" s="28">
        <f t="shared" si="57"/>
        <v>2</v>
      </c>
      <c r="AK95" s="402">
        <f t="shared" si="57"/>
        <v>2.499129021019626</v>
      </c>
      <c r="AL95" s="28">
        <f t="shared" si="57"/>
        <v>2.701668806161746</v>
      </c>
      <c r="AM95" s="28">
        <f t="shared" si="57"/>
        <v>1.4501587301587302</v>
      </c>
      <c r="AN95" s="402">
        <f t="shared" si="57"/>
        <v>2.14208658623137</v>
      </c>
      <c r="AO95" s="384">
        <f t="shared" si="71"/>
        <v>8.1025342763397706E-2</v>
      </c>
      <c r="AP95" s="385">
        <f t="shared" si="71"/>
        <v>-0.2749206349206349</v>
      </c>
      <c r="AQ95" s="386">
        <f t="shared" si="71"/>
        <v>-0.14286674748892528</v>
      </c>
    </row>
    <row r="96" spans="1:43" ht="19.5" customHeight="1" thickBot="1">
      <c r="A96" s="8" t="s">
        <v>17</v>
      </c>
      <c r="B96" s="19">
        <f t="shared" ref="B96:G96" si="78">B97-SUM(B69:B95)</f>
        <v>770.90999999999622</v>
      </c>
      <c r="C96" s="371">
        <f t="shared" si="78"/>
        <v>2705.7099999999919</v>
      </c>
      <c r="D96" s="376">
        <f t="shared" si="78"/>
        <v>3476.6200000000244</v>
      </c>
      <c r="E96" s="21">
        <f t="shared" si="78"/>
        <v>556.02000000000407</v>
      </c>
      <c r="F96" s="119">
        <f t="shared" si="78"/>
        <v>1594.5499999999738</v>
      </c>
      <c r="G96" s="375">
        <f t="shared" si="78"/>
        <v>2150.570000000007</v>
      </c>
      <c r="H96" s="345">
        <f t="shared" si="43"/>
        <v>1.3784191602247928E-2</v>
      </c>
      <c r="I96" s="323">
        <f t="shared" si="44"/>
        <v>3.2040272283875418E-2</v>
      </c>
      <c r="J96" s="399">
        <f t="shared" si="45"/>
        <v>2.4766789526314364E-2</v>
      </c>
      <c r="K96" s="323">
        <f t="shared" si="46"/>
        <v>1.0142600564098091E-2</v>
      </c>
      <c r="L96" s="323">
        <f t="shared" si="47"/>
        <v>2.0384364576830589E-2</v>
      </c>
      <c r="M96" s="399">
        <f t="shared" si="48"/>
        <v>1.6164299399832126E-2</v>
      </c>
      <c r="N96" s="396">
        <f t="shared" si="49"/>
        <v>-0.27874849204186375</v>
      </c>
      <c r="O96" s="397">
        <f t="shared" si="49"/>
        <v>-0.4106722449930042</v>
      </c>
      <c r="P96" s="388">
        <f t="shared" si="49"/>
        <v>-0.38141930955928693</v>
      </c>
      <c r="R96" s="19">
        <f t="shared" ref="R96:W96" si="79">R97-SUM(R69:R95)</f>
        <v>269.23899999999958</v>
      </c>
      <c r="S96" s="119">
        <f t="shared" si="79"/>
        <v>837.58299999999872</v>
      </c>
      <c r="T96" s="375">
        <f t="shared" si="79"/>
        <v>1106.8219999999856</v>
      </c>
      <c r="U96" s="119">
        <f t="shared" si="79"/>
        <v>204.62099999999555</v>
      </c>
      <c r="V96" s="123">
        <f t="shared" si="79"/>
        <v>479.53100000000268</v>
      </c>
      <c r="W96" s="376">
        <f t="shared" si="79"/>
        <v>684.15199999998731</v>
      </c>
      <c r="X96" s="345">
        <f t="shared" si="50"/>
        <v>1.6585295298386406E-2</v>
      </c>
      <c r="Y96" s="323">
        <f t="shared" si="51"/>
        <v>2.8502647863294189E-2</v>
      </c>
      <c r="Z96" s="399">
        <f t="shared" si="52"/>
        <v>2.4261907300487825E-2</v>
      </c>
      <c r="AA96" s="323">
        <f t="shared" si="53"/>
        <v>1.2946038906003408E-2</v>
      </c>
      <c r="AB96" s="323">
        <f t="shared" si="54"/>
        <v>1.8318479897484367E-2</v>
      </c>
      <c r="AC96" s="399">
        <f t="shared" si="55"/>
        <v>1.6295879232822011E-2</v>
      </c>
      <c r="AE96" s="396">
        <f t="shared" si="56"/>
        <v>-0.24000237707020206</v>
      </c>
      <c r="AF96" s="397">
        <f t="shared" si="56"/>
        <v>-0.42748241069839837</v>
      </c>
      <c r="AG96" s="388">
        <f t="shared" si="56"/>
        <v>-0.3818771220666049</v>
      </c>
      <c r="AI96" s="27">
        <f t="shared" si="57"/>
        <v>3.4924829098079009</v>
      </c>
      <c r="AJ96" s="28">
        <f t="shared" si="57"/>
        <v>3.0956126118468026</v>
      </c>
      <c r="AK96" s="402">
        <f t="shared" si="57"/>
        <v>3.1836151204330005</v>
      </c>
      <c r="AL96" s="28">
        <f t="shared" si="57"/>
        <v>3.6801014352000654</v>
      </c>
      <c r="AM96" s="28">
        <f t="shared" si="57"/>
        <v>3.0073124078894393</v>
      </c>
      <c r="AN96" s="402">
        <f t="shared" si="57"/>
        <v>3.181258922053154</v>
      </c>
      <c r="AO96" s="387">
        <f t="shared" si="71"/>
        <v>5.372067100608495E-2</v>
      </c>
      <c r="AP96" s="385">
        <f t="shared" si="71"/>
        <v>-2.8524306826843072E-2</v>
      </c>
      <c r="AQ96" s="386">
        <f t="shared" si="71"/>
        <v>-7.401015168963358E-4</v>
      </c>
    </row>
    <row r="97" spans="1:43" ht="25.5" customHeight="1" thickBot="1">
      <c r="A97" s="12" t="s">
        <v>18</v>
      </c>
      <c r="B97" s="17">
        <v>55927.110000000008</v>
      </c>
      <c r="C97" s="372">
        <v>84447.159999999974</v>
      </c>
      <c r="D97" s="18">
        <v>140374.26999999999</v>
      </c>
      <c r="E97" s="17">
        <v>54820.26</v>
      </c>
      <c r="F97" s="373">
        <v>78224.169999999984</v>
      </c>
      <c r="G97" s="378">
        <v>133044.43</v>
      </c>
      <c r="H97" s="334">
        <f t="shared" ref="H97:M97" si="80">SUM(H69:H96)</f>
        <v>1</v>
      </c>
      <c r="I97" s="338">
        <f t="shared" si="80"/>
        <v>1.0000000000000002</v>
      </c>
      <c r="J97" s="335">
        <f t="shared" si="80"/>
        <v>1</v>
      </c>
      <c r="K97" s="338">
        <f t="shared" si="80"/>
        <v>0.99999999999999989</v>
      </c>
      <c r="L97" s="338">
        <f t="shared" si="80"/>
        <v>1</v>
      </c>
      <c r="M97" s="335">
        <f t="shared" si="80"/>
        <v>1.0000000000000002</v>
      </c>
      <c r="N97" s="389">
        <f t="shared" si="49"/>
        <v>-1.979093859847229E-2</v>
      </c>
      <c r="O97" s="390">
        <f t="shared" si="49"/>
        <v>-7.3690932886316035E-2</v>
      </c>
      <c r="P97" s="391">
        <f t="shared" si="49"/>
        <v>-5.2216406895651157E-2</v>
      </c>
      <c r="R97" s="17">
        <v>16233.596999999996</v>
      </c>
      <c r="S97" s="372">
        <v>29386.146999999994</v>
      </c>
      <c r="T97" s="18">
        <v>45619.743999999999</v>
      </c>
      <c r="U97" s="17">
        <v>15805.683999999999</v>
      </c>
      <c r="V97" s="373">
        <v>26177.445000000003</v>
      </c>
      <c r="W97" s="378">
        <v>41983.128999999986</v>
      </c>
      <c r="X97" s="334">
        <f t="shared" ref="X97:AC97" si="81">SUM(X69:X96)</f>
        <v>1.0000000000000002</v>
      </c>
      <c r="Y97" s="338">
        <f t="shared" si="81"/>
        <v>1</v>
      </c>
      <c r="Z97" s="335">
        <f t="shared" si="81"/>
        <v>0.99999999999999944</v>
      </c>
      <c r="AA97" s="338">
        <f t="shared" si="81"/>
        <v>0.99999999999999967</v>
      </c>
      <c r="AB97" s="338">
        <f t="shared" si="81"/>
        <v>1.0000000000000002</v>
      </c>
      <c r="AC97" s="335">
        <f t="shared" si="81"/>
        <v>1</v>
      </c>
      <c r="AE97" s="389">
        <f t="shared" si="56"/>
        <v>-2.6359715594762943E-2</v>
      </c>
      <c r="AF97" s="390">
        <f t="shared" si="56"/>
        <v>-0.10919097355634921</v>
      </c>
      <c r="AG97" s="391">
        <f t="shared" si="56"/>
        <v>-7.9715813398690105E-2</v>
      </c>
      <c r="AI97" s="403">
        <f t="shared" si="57"/>
        <v>2.9026346971978341</v>
      </c>
      <c r="AJ97" s="404">
        <f t="shared" si="57"/>
        <v>3.4798265566302056</v>
      </c>
      <c r="AK97" s="405">
        <f t="shared" si="57"/>
        <v>3.2498650927979895</v>
      </c>
      <c r="AL97" s="404">
        <f t="shared" si="57"/>
        <v>2.8831829692161253</v>
      </c>
      <c r="AM97" s="404">
        <f t="shared" si="57"/>
        <v>3.3464650375964373</v>
      </c>
      <c r="AN97" s="405">
        <f t="shared" si="57"/>
        <v>3.1555720897146906</v>
      </c>
      <c r="AO97" s="389">
        <f t="shared" si="71"/>
        <v>-6.7014040728195128E-3</v>
      </c>
      <c r="AP97" s="390">
        <f t="shared" si="71"/>
        <v>-3.8324185663699536E-2</v>
      </c>
      <c r="AQ97" s="391">
        <f t="shared" si="71"/>
        <v>-2.9014436104520518E-2</v>
      </c>
    </row>
  </sheetData>
  <mergeCells count="66"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H38:J38"/>
    <mergeCell ref="K38:M38"/>
    <mergeCell ref="N38:P38"/>
    <mergeCell ref="AE38:AG38"/>
    <mergeCell ref="AI38:AK38"/>
    <mergeCell ref="AL38:AN38"/>
    <mergeCell ref="AO38:AQ38"/>
    <mergeCell ref="AE37:AG37"/>
    <mergeCell ref="AI37:AN37"/>
    <mergeCell ref="AO37:AQ37"/>
    <mergeCell ref="X66:AC66"/>
    <mergeCell ref="X67:Z67"/>
    <mergeCell ref="AA67:AC67"/>
    <mergeCell ref="X38:Z38"/>
    <mergeCell ref="AA38:AC38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AE67:AG67"/>
    <mergeCell ref="AI67:AK67"/>
    <mergeCell ref="AL67:AN67"/>
    <mergeCell ref="AO67:AQ67"/>
    <mergeCell ref="AE66:AG66"/>
    <mergeCell ref="AI66:AN66"/>
    <mergeCell ref="AO66:AQ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H40:M63 N40:P63 H69:P83 H7:P33 H96:P97 H85:P95 H84:M8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0606E71C-EDE1-4213-824B-565C773162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0E6C994C-E575-4AF5-A36B-164B850DF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65" id="{0938FFB9-17A2-4930-8F32-8AC3CBB668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AC08D7D1-0D92-4106-9DE1-A0ECDD539A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6AF36EE7-0850-484D-B772-930933B86E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67" id="{DE3B7AEB-D587-4A2F-9CB3-B073A2E42CA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7C0447B2-1761-4B42-B1BD-3402DF69F3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BE63AD38-9F72-4D83-8078-C84356715C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69" id="{FEB4B1F4-9009-40C8-9633-7E7F89C015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28AE5788-4DC8-4068-BD0B-99D38192DD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381280A3-80B1-4C68-9228-4AEECE2500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71" id="{611E7313-8E2E-4B7E-BA52-567AD9693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5DBB-21C7-4A7D-861C-587FDB27BCC4}">
  <sheetPr>
    <pageSetUpPr fitToPage="1"/>
  </sheetPr>
  <dimension ref="A1:AG57"/>
  <sheetViews>
    <sheetView showGridLines="0" topLeftCell="A19" workbookViewId="0">
      <selection activeCell="E31" sqref="E31:J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148</v>
      </c>
      <c r="B1" s="4"/>
    </row>
    <row r="3" spans="1:33">
      <c r="A3" s="1" t="s">
        <v>135</v>
      </c>
    </row>
    <row r="4" spans="1:33" ht="15.75" thickBot="1"/>
    <row r="5" spans="1:33" ht="21.75" customHeight="1">
      <c r="A5" s="441" t="s">
        <v>16</v>
      </c>
      <c r="B5" s="428"/>
      <c r="C5" s="428"/>
      <c r="D5" s="428"/>
      <c r="E5" s="414" t="s">
        <v>164</v>
      </c>
      <c r="F5" s="477"/>
      <c r="G5" s="477"/>
      <c r="H5" s="477"/>
      <c r="I5" s="477"/>
      <c r="J5" s="415"/>
      <c r="L5" s="478" t="s">
        <v>131</v>
      </c>
      <c r="M5" s="477"/>
      <c r="N5" s="477"/>
      <c r="O5" s="477"/>
      <c r="P5" s="477"/>
      <c r="Q5" s="415"/>
      <c r="S5" s="471" t="s">
        <v>160</v>
      </c>
      <c r="T5" s="471"/>
      <c r="U5" s="471"/>
    </row>
    <row r="6" spans="1:33" ht="18.75" customHeight="1">
      <c r="A6" s="455"/>
      <c r="B6" s="429"/>
      <c r="C6" s="429"/>
      <c r="D6" s="429"/>
      <c r="E6" s="479">
        <v>2025</v>
      </c>
      <c r="F6" s="473"/>
      <c r="G6" s="474"/>
      <c r="H6" s="480">
        <v>2026</v>
      </c>
      <c r="I6" s="481"/>
      <c r="J6" s="482"/>
      <c r="L6" s="472">
        <f>E6</f>
        <v>2025</v>
      </c>
      <c r="M6" s="473"/>
      <c r="N6" s="474"/>
      <c r="O6" s="479">
        <f>H6</f>
        <v>2026</v>
      </c>
      <c r="P6" s="473"/>
      <c r="Q6" s="483"/>
      <c r="S6" s="475" t="s">
        <v>130</v>
      </c>
      <c r="T6" s="476" t="s">
        <v>129</v>
      </c>
      <c r="U6" s="429" t="s">
        <v>12</v>
      </c>
    </row>
    <row r="7" spans="1:33" ht="18.75" customHeight="1" thickBot="1">
      <c r="A7" s="442"/>
      <c r="B7" s="465"/>
      <c r="C7" s="465"/>
      <c r="D7" s="465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31"/>
      <c r="T7" s="419"/>
      <c r="U7" s="465"/>
    </row>
    <row r="8" spans="1:33" ht="24" customHeight="1" thickBot="1">
      <c r="A8" s="12" t="s">
        <v>20</v>
      </c>
      <c r="B8" s="13"/>
      <c r="C8" s="13"/>
      <c r="D8" s="13"/>
      <c r="E8" s="17">
        <v>27612.829999999998</v>
      </c>
      <c r="F8" s="340">
        <v>18075.440000000002</v>
      </c>
      <c r="G8" s="162">
        <v>45688.27</v>
      </c>
      <c r="H8" s="17">
        <v>26624.739999999991</v>
      </c>
      <c r="I8" s="340">
        <v>16989.07</v>
      </c>
      <c r="J8" s="18">
        <v>43613.80999999999</v>
      </c>
      <c r="L8" s="334">
        <f t="shared" ref="L8:Q8" si="0">E8/E16</f>
        <v>0.37771693038026638</v>
      </c>
      <c r="M8" s="343">
        <f t="shared" si="0"/>
        <v>0.39425954624720949</v>
      </c>
      <c r="N8" s="338">
        <f t="shared" si="0"/>
        <v>0.38409284284946987</v>
      </c>
      <c r="O8" s="334">
        <f t="shared" si="0"/>
        <v>0.36930667456378025</v>
      </c>
      <c r="P8" s="343">
        <f t="shared" si="0"/>
        <v>0.39153974345944181</v>
      </c>
      <c r="Q8" s="335">
        <f t="shared" si="0"/>
        <v>0.3776602110105739</v>
      </c>
      <c r="S8" s="325">
        <f t="shared" ref="S8:U19" si="1">(H8-E8)/E8</f>
        <v>-3.578372807133523E-2</v>
      </c>
      <c r="T8" s="329">
        <f t="shared" si="1"/>
        <v>-6.0101994750888635E-2</v>
      </c>
      <c r="U8" s="164">
        <f t="shared" si="1"/>
        <v>-4.5404652003676362E-2</v>
      </c>
    </row>
    <row r="9" spans="1:33" s="3" customFormat="1" ht="24" customHeight="1">
      <c r="A9" s="46"/>
      <c r="B9" s="177" t="s">
        <v>33</v>
      </c>
      <c r="C9" s="177"/>
      <c r="D9" s="178"/>
      <c r="E9" s="39">
        <v>27572.899999999998</v>
      </c>
      <c r="F9" s="153">
        <v>17079.7</v>
      </c>
      <c r="G9" s="112">
        <v>44652.6</v>
      </c>
      <c r="H9" s="39">
        <v>26565.939999999991</v>
      </c>
      <c r="I9" s="153">
        <v>16359.27</v>
      </c>
      <c r="J9" s="20">
        <v>42925.209999999992</v>
      </c>
      <c r="K9"/>
      <c r="L9" s="345">
        <f t="shared" ref="L9:Q9" si="2">E9/E8</f>
        <v>0.99855393308110763</v>
      </c>
      <c r="M9" s="346">
        <f t="shared" si="2"/>
        <v>0.94491199107739554</v>
      </c>
      <c r="N9" s="347">
        <f t="shared" si="2"/>
        <v>0.97733181842954442</v>
      </c>
      <c r="O9" s="345">
        <f t="shared" si="2"/>
        <v>0.99779152772947266</v>
      </c>
      <c r="P9" s="346">
        <f t="shared" si="2"/>
        <v>0.96292910677276633</v>
      </c>
      <c r="Q9" s="347">
        <f t="shared" si="2"/>
        <v>0.98421142294149488</v>
      </c>
      <c r="R9"/>
      <c r="S9" s="326">
        <f t="shared" si="1"/>
        <v>-3.6519916294622853E-2</v>
      </c>
      <c r="T9" s="330">
        <f t="shared" si="1"/>
        <v>-4.2180483263757576E-2</v>
      </c>
      <c r="U9" s="209">
        <f t="shared" si="1"/>
        <v>-3.8685093365224126E-2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39.93</v>
      </c>
      <c r="F10" s="154">
        <v>995.74</v>
      </c>
      <c r="G10" s="119">
        <v>1035.67</v>
      </c>
      <c r="H10" s="19">
        <v>58.8</v>
      </c>
      <c r="I10" s="154">
        <v>629.80000000000007</v>
      </c>
      <c r="J10" s="20">
        <v>688.6</v>
      </c>
      <c r="L10" s="345">
        <f t="shared" ref="L10:Q10" si="3">E10/E8</f>
        <v>1.4460669188924135E-3</v>
      </c>
      <c r="M10" s="346">
        <f t="shared" si="3"/>
        <v>5.5088008922604369E-2</v>
      </c>
      <c r="N10" s="347">
        <f t="shared" si="3"/>
        <v>2.2668181570455616E-2</v>
      </c>
      <c r="O10" s="345">
        <f t="shared" si="3"/>
        <v>2.2084722705273375E-3</v>
      </c>
      <c r="P10" s="346">
        <f t="shared" si="3"/>
        <v>3.7070893227233746E-2</v>
      </c>
      <c r="Q10" s="347">
        <f t="shared" si="3"/>
        <v>1.5788577058505098E-2</v>
      </c>
      <c r="S10" s="326">
        <f t="shared" si="1"/>
        <v>0.47257700976709233</v>
      </c>
      <c r="T10" s="330">
        <f t="shared" si="1"/>
        <v>-0.36750557374414999</v>
      </c>
      <c r="U10" s="209">
        <f t="shared" si="1"/>
        <v>-0.33511639808046967</v>
      </c>
    </row>
    <row r="11" spans="1:33" ht="24" customHeight="1" thickBot="1">
      <c r="A11" s="8"/>
      <c r="B11" t="s">
        <v>36</v>
      </c>
      <c r="E11" s="19"/>
      <c r="F11" s="154"/>
      <c r="G11" s="119"/>
      <c r="H11" s="19"/>
      <c r="I11" s="154"/>
      <c r="J11" s="20"/>
      <c r="L11" s="345">
        <f t="shared" ref="L11:Q11" si="4">E11/E8</f>
        <v>0</v>
      </c>
      <c r="M11" s="346">
        <f t="shared" si="4"/>
        <v>0</v>
      </c>
      <c r="N11" s="347">
        <f t="shared" si="4"/>
        <v>0</v>
      </c>
      <c r="O11" s="345">
        <f t="shared" si="4"/>
        <v>0</v>
      </c>
      <c r="P11" s="346">
        <f t="shared" si="4"/>
        <v>0</v>
      </c>
      <c r="Q11" s="347">
        <f t="shared" si="4"/>
        <v>0</v>
      </c>
      <c r="S11" s="326"/>
      <c r="T11" s="330"/>
      <c r="U11" s="209"/>
    </row>
    <row r="12" spans="1:33" ht="24" customHeight="1" thickBot="1">
      <c r="A12" s="12" t="s">
        <v>21</v>
      </c>
      <c r="B12" s="13"/>
      <c r="C12" s="13"/>
      <c r="D12" s="13"/>
      <c r="E12" s="17">
        <v>45491.729999999989</v>
      </c>
      <c r="F12" s="340">
        <v>27771.110000000008</v>
      </c>
      <c r="G12" s="162">
        <v>73262.84</v>
      </c>
      <c r="H12" s="17">
        <v>45469.110000000015</v>
      </c>
      <c r="I12" s="340">
        <v>26401.339999999997</v>
      </c>
      <c r="J12" s="18">
        <v>71870.450000000026</v>
      </c>
      <c r="L12" s="334">
        <f t="shared" ref="L12:Q12" si="5">E12/E16</f>
        <v>0.62228306961973368</v>
      </c>
      <c r="M12" s="343">
        <f t="shared" si="5"/>
        <v>0.60574045375279073</v>
      </c>
      <c r="N12" s="335">
        <f t="shared" si="5"/>
        <v>0.61590715715053024</v>
      </c>
      <c r="O12" s="334">
        <f t="shared" si="5"/>
        <v>0.6306933254362197</v>
      </c>
      <c r="P12" s="343">
        <f t="shared" si="5"/>
        <v>0.60846025654055802</v>
      </c>
      <c r="Q12" s="335">
        <f t="shared" si="5"/>
        <v>0.62233978898942599</v>
      </c>
      <c r="S12" s="327">
        <f t="shared" si="1"/>
        <v>-4.9723323338051817E-4</v>
      </c>
      <c r="T12" s="331">
        <f t="shared" si="1"/>
        <v>-4.9323559627253322E-2</v>
      </c>
      <c r="U12" s="328">
        <f t="shared" si="1"/>
        <v>-1.9005405741846348E-2</v>
      </c>
    </row>
    <row r="13" spans="1:33" s="3" customFormat="1" ht="24" customHeight="1">
      <c r="A13" s="46"/>
      <c r="B13" s="3" t="s">
        <v>33</v>
      </c>
      <c r="E13" s="31">
        <v>44974.719999999987</v>
      </c>
      <c r="F13" s="341">
        <v>26654.280000000006</v>
      </c>
      <c r="G13" s="357">
        <v>71629</v>
      </c>
      <c r="H13" s="31">
        <v>45138.480000000018</v>
      </c>
      <c r="I13" s="341">
        <v>24996.539999999997</v>
      </c>
      <c r="J13" s="355">
        <v>70135.020000000019</v>
      </c>
      <c r="K13"/>
      <c r="L13" s="336">
        <f>E13/G13</f>
        <v>0.62788423683145078</v>
      </c>
      <c r="M13" s="344">
        <f>F13/G13</f>
        <v>0.37211576316854916</v>
      </c>
      <c r="N13" s="337">
        <f t="shared" ref="N13:N15" si="6">L13+M13</f>
        <v>1</v>
      </c>
      <c r="O13" s="336">
        <f>H13/J13</f>
        <v>0.64359402763412632</v>
      </c>
      <c r="P13" s="344">
        <f>I13/J13</f>
        <v>0.35640597236587357</v>
      </c>
      <c r="Q13" s="337">
        <f t="shared" ref="Q13:Q15" si="7">O13+P13</f>
        <v>0.99999999999999989</v>
      </c>
      <c r="R13"/>
      <c r="S13" s="326">
        <f t="shared" si="1"/>
        <v>3.6411566319930659E-3</v>
      </c>
      <c r="T13" s="330">
        <f t="shared" si="1"/>
        <v>-6.2194139177648336E-2</v>
      </c>
      <c r="U13" s="209">
        <f t="shared" si="1"/>
        <v>-2.0857194711638879E-2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517.01</v>
      </c>
      <c r="F14" s="154">
        <v>1115.5199999999998</v>
      </c>
      <c r="G14" s="119">
        <v>1632.5299999999997</v>
      </c>
      <c r="H14" s="19">
        <v>330.63</v>
      </c>
      <c r="I14" s="154">
        <v>1402.58</v>
      </c>
      <c r="J14" s="20">
        <v>1733.21</v>
      </c>
      <c r="L14" s="345">
        <f>E14/G14</f>
        <v>0.3166924956968632</v>
      </c>
      <c r="M14" s="346">
        <f>F14/G14</f>
        <v>0.6833075043031368</v>
      </c>
      <c r="N14" s="347">
        <f t="shared" si="6"/>
        <v>1</v>
      </c>
      <c r="O14" s="345">
        <f>H14/J14</f>
        <v>0.19076165034819784</v>
      </c>
      <c r="P14" s="346">
        <f>I14/J14</f>
        <v>0.80923834965180208</v>
      </c>
      <c r="Q14" s="347">
        <f t="shared" si="7"/>
        <v>0.99999999999999989</v>
      </c>
      <c r="S14" s="326">
        <f t="shared" si="1"/>
        <v>-0.36049592851202106</v>
      </c>
      <c r="T14" s="330">
        <f t="shared" si="1"/>
        <v>0.25733290304073458</v>
      </c>
      <c r="U14" s="209">
        <f t="shared" si="1"/>
        <v>6.1671148462815573E-2</v>
      </c>
    </row>
    <row r="15" spans="1:33" ht="24" customHeight="1" thickBot="1">
      <c r="A15" s="8"/>
      <c r="B15" t="s">
        <v>36</v>
      </c>
      <c r="E15" s="19"/>
      <c r="F15" s="154">
        <v>1.3100000000000003</v>
      </c>
      <c r="G15" s="119">
        <v>1.3100000000000003</v>
      </c>
      <c r="H15" s="19"/>
      <c r="I15" s="154">
        <v>2.2200000000000002</v>
      </c>
      <c r="J15" s="20">
        <v>2.2200000000000002</v>
      </c>
      <c r="L15" s="348">
        <f>E15/G15</f>
        <v>0</v>
      </c>
      <c r="M15" s="349">
        <f>F15/G15</f>
        <v>1</v>
      </c>
      <c r="N15" s="350">
        <f t="shared" si="6"/>
        <v>1</v>
      </c>
      <c r="O15" s="348">
        <f>H15/J15</f>
        <v>0</v>
      </c>
      <c r="P15" s="349">
        <f>I15/J15</f>
        <v>1</v>
      </c>
      <c r="Q15" s="350">
        <f t="shared" si="7"/>
        <v>1</v>
      </c>
      <c r="S15" s="326"/>
      <c r="T15" s="330">
        <f t="shared" si="1"/>
        <v>0.69465648854961815</v>
      </c>
      <c r="U15" s="209">
        <f t="shared" si="1"/>
        <v>0.69465648854961815</v>
      </c>
    </row>
    <row r="16" spans="1:33" ht="24" customHeight="1" thickBot="1">
      <c r="A16" s="12" t="s">
        <v>12</v>
      </c>
      <c r="B16" s="13"/>
      <c r="C16" s="13"/>
      <c r="D16" s="13"/>
      <c r="E16" s="17">
        <v>73104.559999999983</v>
      </c>
      <c r="F16" s="340">
        <v>45846.55</v>
      </c>
      <c r="G16" s="162">
        <v>118951.10999999999</v>
      </c>
      <c r="H16" s="17">
        <v>72093.850000000006</v>
      </c>
      <c r="I16" s="340">
        <v>43390.41</v>
      </c>
      <c r="J16" s="18">
        <v>115484.26000000002</v>
      </c>
      <c r="L16" s="334">
        <f>L8+L12</f>
        <v>1</v>
      </c>
      <c r="M16" s="343">
        <f t="shared" ref="M16:Q16" si="8">M8+M12</f>
        <v>1.0000000000000002</v>
      </c>
      <c r="N16" s="338">
        <f t="shared" si="8"/>
        <v>1</v>
      </c>
      <c r="O16" s="334">
        <f t="shared" si="8"/>
        <v>1</v>
      </c>
      <c r="P16" s="343">
        <f t="shared" si="8"/>
        <v>0.99999999999999978</v>
      </c>
      <c r="Q16" s="335">
        <f t="shared" si="8"/>
        <v>0.99999999999999989</v>
      </c>
      <c r="S16" s="327">
        <f t="shared" si="1"/>
        <v>-1.3825539747451834E-2</v>
      </c>
      <c r="T16" s="331">
        <f t="shared" si="1"/>
        <v>-5.3573060568352454E-2</v>
      </c>
      <c r="U16" s="328">
        <f t="shared" si="1"/>
        <v>-2.9145167287635759E-2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72547.619999999981</v>
      </c>
      <c r="F17" s="342">
        <f t="shared" ref="F17:G19" si="9">F9+F13</f>
        <v>43733.98000000001</v>
      </c>
      <c r="G17" s="324">
        <f t="shared" si="9"/>
        <v>116281.60000000001</v>
      </c>
      <c r="H17" s="180">
        <f>H9+H13</f>
        <v>71704.420000000013</v>
      </c>
      <c r="I17" s="342">
        <f t="shared" ref="I17:J19" si="10">I9+I13</f>
        <v>41355.81</v>
      </c>
      <c r="J17" s="356">
        <f t="shared" si="10"/>
        <v>113060.23000000001</v>
      </c>
      <c r="K17"/>
      <c r="L17" s="336">
        <f t="shared" ref="L17:Q17" si="11">E17/E16</f>
        <v>0.99238159698929862</v>
      </c>
      <c r="M17" s="344">
        <f t="shared" si="11"/>
        <v>0.95392085118727599</v>
      </c>
      <c r="N17" s="339">
        <f t="shared" si="11"/>
        <v>0.97755792274658071</v>
      </c>
      <c r="O17" s="336">
        <f t="shared" si="11"/>
        <v>0.99459829097766328</v>
      </c>
      <c r="P17" s="344">
        <f t="shared" si="11"/>
        <v>0.95310945437021666</v>
      </c>
      <c r="Q17" s="337">
        <f t="shared" si="11"/>
        <v>0.97900986679916369</v>
      </c>
      <c r="R17"/>
      <c r="S17" s="326">
        <f t="shared" si="1"/>
        <v>-1.1622710710564567E-2</v>
      </c>
      <c r="T17" s="330">
        <f t="shared" si="1"/>
        <v>-5.4378083128954015E-2</v>
      </c>
      <c r="U17" s="209">
        <f t="shared" si="1"/>
        <v>-2.7703179178821029E-2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556.93999999999994</v>
      </c>
      <c r="F18" s="154">
        <f t="shared" si="9"/>
        <v>2111.2599999999998</v>
      </c>
      <c r="G18" s="119">
        <f t="shared" si="9"/>
        <v>2668.2</v>
      </c>
      <c r="H18" s="19">
        <f>H10+H14</f>
        <v>389.43</v>
      </c>
      <c r="I18" s="154">
        <f t="shared" si="10"/>
        <v>2032.38</v>
      </c>
      <c r="J18" s="20">
        <f t="shared" si="10"/>
        <v>2421.81</v>
      </c>
      <c r="L18" s="345">
        <f t="shared" ref="L18:Q18" si="12">E18/E16</f>
        <v>7.6184030107013852E-3</v>
      </c>
      <c r="M18" s="346">
        <f t="shared" si="12"/>
        <v>4.6050575234123391E-2</v>
      </c>
      <c r="N18" s="323">
        <f t="shared" si="12"/>
        <v>2.2431064325503142E-2</v>
      </c>
      <c r="O18" s="345">
        <f t="shared" si="12"/>
        <v>5.4017090223368565E-3</v>
      </c>
      <c r="P18" s="346">
        <f t="shared" si="12"/>
        <v>4.6839382250594079E-2</v>
      </c>
      <c r="Q18" s="347">
        <f t="shared" si="12"/>
        <v>2.09709098019072E-2</v>
      </c>
      <c r="S18" s="326">
        <f t="shared" si="1"/>
        <v>-0.30076848493554054</v>
      </c>
      <c r="T18" s="330">
        <f t="shared" si="1"/>
        <v>-3.7361575552039852E-2</v>
      </c>
      <c r="U18" s="209">
        <f t="shared" si="1"/>
        <v>-9.2343152687204819E-2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0</v>
      </c>
      <c r="F19" s="155">
        <f t="shared" si="9"/>
        <v>1.3100000000000003</v>
      </c>
      <c r="G19" s="123">
        <f t="shared" si="9"/>
        <v>1.3100000000000003</v>
      </c>
      <c r="H19" s="21">
        <f>H11+H15</f>
        <v>0</v>
      </c>
      <c r="I19" s="155">
        <f t="shared" si="10"/>
        <v>2.2200000000000002</v>
      </c>
      <c r="J19" s="22">
        <f t="shared" si="10"/>
        <v>2.2200000000000002</v>
      </c>
      <c r="L19" s="348">
        <f t="shared" ref="L19:Q19" si="13">E19/E16</f>
        <v>0</v>
      </c>
      <c r="M19" s="349">
        <f t="shared" si="13"/>
        <v>2.857357860078894E-5</v>
      </c>
      <c r="N19" s="351">
        <f t="shared" si="13"/>
        <v>1.101292791635152E-5</v>
      </c>
      <c r="O19" s="348">
        <f t="shared" si="13"/>
        <v>0</v>
      </c>
      <c r="P19" s="349">
        <f t="shared" si="13"/>
        <v>5.1163379189088099E-5</v>
      </c>
      <c r="Q19" s="350">
        <f t="shared" si="13"/>
        <v>1.9223398928996901E-5</v>
      </c>
      <c r="S19" s="332"/>
      <c r="T19" s="333">
        <f t="shared" si="1"/>
        <v>0.69465648854961815</v>
      </c>
      <c r="U19" s="208">
        <f t="shared" si="1"/>
        <v>0.69465648854961815</v>
      </c>
    </row>
    <row r="20" spans="1:33" ht="6.75" customHeight="1"/>
    <row r="22" spans="1:33" ht="25.5" customHeight="1">
      <c r="A22" s="1" t="s">
        <v>134</v>
      </c>
    </row>
    <row r="23" spans="1:33" ht="15.75" thickBot="1"/>
    <row r="24" spans="1:33" ht="21.75" customHeight="1">
      <c r="A24" s="441" t="s">
        <v>16</v>
      </c>
      <c r="B24" s="428"/>
      <c r="C24" s="428"/>
      <c r="D24" s="428"/>
      <c r="E24" s="414" t="str">
        <f>E5</f>
        <v>jan-fev</v>
      </c>
      <c r="F24" s="477"/>
      <c r="G24" s="477"/>
      <c r="H24" s="477"/>
      <c r="I24" s="477"/>
      <c r="J24" s="415"/>
      <c r="L24" s="478" t="s">
        <v>131</v>
      </c>
      <c r="M24" s="477"/>
      <c r="N24" s="477"/>
      <c r="O24" s="477"/>
      <c r="P24" s="477"/>
      <c r="Q24" s="415"/>
      <c r="S24" s="471" t="s">
        <v>160</v>
      </c>
      <c r="T24" s="471"/>
      <c r="U24" s="471"/>
    </row>
    <row r="25" spans="1:33" ht="18.75" customHeight="1">
      <c r="A25" s="455"/>
      <c r="B25" s="429"/>
      <c r="C25" s="429"/>
      <c r="D25" s="429"/>
      <c r="E25" s="479">
        <f>E6</f>
        <v>2025</v>
      </c>
      <c r="F25" s="473"/>
      <c r="G25" s="474"/>
      <c r="H25" s="480">
        <f>H6</f>
        <v>2026</v>
      </c>
      <c r="I25" s="481"/>
      <c r="J25" s="482"/>
      <c r="L25" s="472">
        <f>E25</f>
        <v>2025</v>
      </c>
      <c r="M25" s="473"/>
      <c r="N25" s="474"/>
      <c r="O25" s="479">
        <f>H25</f>
        <v>2026</v>
      </c>
      <c r="P25" s="473"/>
      <c r="Q25" s="483"/>
      <c r="S25" s="475" t="s">
        <v>130</v>
      </c>
      <c r="T25" s="476" t="s">
        <v>129</v>
      </c>
      <c r="U25" s="429" t="s">
        <v>12</v>
      </c>
    </row>
    <row r="26" spans="1:33" ht="18.75" customHeight="1" thickBot="1">
      <c r="A26" s="442"/>
      <c r="B26" s="465"/>
      <c r="C26" s="465"/>
      <c r="D26" s="465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31"/>
      <c r="T26" s="419"/>
      <c r="U26" s="465"/>
    </row>
    <row r="27" spans="1:33" ht="24" customHeight="1" thickBot="1">
      <c r="A27" s="12" t="s">
        <v>20</v>
      </c>
      <c r="B27" s="13"/>
      <c r="C27" s="13"/>
      <c r="D27" s="13"/>
      <c r="E27" s="17">
        <v>6538.9879999999985</v>
      </c>
      <c r="F27" s="340">
        <v>6132.143</v>
      </c>
      <c r="G27" s="162">
        <v>12671.130999999999</v>
      </c>
      <c r="H27" s="17">
        <v>6549.3530000000019</v>
      </c>
      <c r="I27" s="340">
        <v>5665.63</v>
      </c>
      <c r="J27" s="18">
        <v>12214.983000000002</v>
      </c>
      <c r="L27" s="334">
        <f t="shared" ref="L27:Q27" si="14">E27/E35</f>
        <v>0.32822779803919294</v>
      </c>
      <c r="M27" s="343">
        <f t="shared" si="14"/>
        <v>0.29598348863818191</v>
      </c>
      <c r="N27" s="338">
        <f t="shared" si="14"/>
        <v>0.31178996297191053</v>
      </c>
      <c r="O27" s="334">
        <f t="shared" si="14"/>
        <v>0.33073082219371541</v>
      </c>
      <c r="P27" s="343">
        <f t="shared" si="14"/>
        <v>0.31072564331291586</v>
      </c>
      <c r="Q27" s="335">
        <f t="shared" si="14"/>
        <v>0.32114087379990031</v>
      </c>
      <c r="S27" s="325">
        <f t="shared" ref="S27:U38" si="15">(H27-E27)/E27</f>
        <v>1.5851076649786514E-3</v>
      </c>
      <c r="T27" s="329">
        <f t="shared" si="15"/>
        <v>-7.6076666835721202E-2</v>
      </c>
      <c r="U27" s="164">
        <f t="shared" si="15"/>
        <v>-3.5998996458958356E-2</v>
      </c>
    </row>
    <row r="28" spans="1:33" ht="24" customHeight="1">
      <c r="A28" s="46"/>
      <c r="B28" s="177" t="s">
        <v>33</v>
      </c>
      <c r="C28" s="177"/>
      <c r="D28" s="178"/>
      <c r="E28" s="39">
        <v>6529.2749999999987</v>
      </c>
      <c r="F28" s="153">
        <v>5910.67</v>
      </c>
      <c r="G28" s="112">
        <v>12439.945</v>
      </c>
      <c r="H28" s="39">
        <v>6533.6950000000015</v>
      </c>
      <c r="I28" s="153">
        <v>5533.2340000000004</v>
      </c>
      <c r="J28" s="20">
        <v>12066.929000000002</v>
      </c>
      <c r="L28" s="345">
        <f t="shared" ref="L28:Q28" si="16">E28/E27</f>
        <v>0.9985146019536969</v>
      </c>
      <c r="M28" s="346">
        <f t="shared" si="16"/>
        <v>0.96388326234401256</v>
      </c>
      <c r="N28" s="347">
        <f t="shared" si="16"/>
        <v>0.98175490412023991</v>
      </c>
      <c r="O28" s="345">
        <f t="shared" si="16"/>
        <v>0.99760922949182917</v>
      </c>
      <c r="P28" s="346">
        <f t="shared" si="16"/>
        <v>0.97663172498027584</v>
      </c>
      <c r="Q28" s="347">
        <f t="shared" si="16"/>
        <v>0.98787931182548516</v>
      </c>
      <c r="S28" s="326">
        <f t="shared" si="15"/>
        <v>6.7695111631885653E-4</v>
      </c>
      <c r="T28" s="330">
        <f t="shared" si="15"/>
        <v>-6.3856720134942355E-2</v>
      </c>
      <c r="U28" s="209">
        <f t="shared" si="15"/>
        <v>-2.9985341575063058E-2</v>
      </c>
    </row>
    <row r="29" spans="1:33" ht="24" customHeight="1">
      <c r="A29" s="8"/>
      <c r="B29" t="s">
        <v>37</v>
      </c>
      <c r="E29" s="19">
        <v>9.7129999999999992</v>
      </c>
      <c r="F29" s="154">
        <v>221.47299999999998</v>
      </c>
      <c r="G29" s="119">
        <v>231.18599999999998</v>
      </c>
      <c r="H29" s="19">
        <v>15.657999999999999</v>
      </c>
      <c r="I29" s="154">
        <v>132.39599999999996</v>
      </c>
      <c r="J29" s="20">
        <v>148.05399999999995</v>
      </c>
      <c r="L29" s="345">
        <f t="shared" ref="L29:Q29" si="17">E29/E27</f>
        <v>1.4853980463031896E-3</v>
      </c>
      <c r="M29" s="346">
        <f t="shared" si="17"/>
        <v>3.6116737655987469E-2</v>
      </c>
      <c r="N29" s="347">
        <f t="shared" si="17"/>
        <v>1.8245095879760063E-2</v>
      </c>
      <c r="O29" s="345">
        <f t="shared" si="17"/>
        <v>2.3907705081708062E-3</v>
      </c>
      <c r="P29" s="346">
        <f t="shared" si="17"/>
        <v>2.3368275019724188E-2</v>
      </c>
      <c r="Q29" s="347">
        <f t="shared" si="17"/>
        <v>1.212068817451485E-2</v>
      </c>
      <c r="S29" s="326">
        <f>(H29-E29)/E29</f>
        <v>0.61206630289302999</v>
      </c>
      <c r="T29" s="330">
        <f t="shared" si="15"/>
        <v>-0.40220252581578808</v>
      </c>
      <c r="U29" s="209">
        <f t="shared" si="15"/>
        <v>-0.35958924848390489</v>
      </c>
    </row>
    <row r="30" spans="1:33" ht="24" customHeight="1" thickBot="1">
      <c r="A30" s="8"/>
      <c r="B30" t="s">
        <v>36</v>
      </c>
      <c r="E30" s="19"/>
      <c r="F30" s="154"/>
      <c r="G30" s="119"/>
      <c r="H30" s="19"/>
      <c r="I30" s="154"/>
      <c r="J30" s="20"/>
      <c r="L30" s="345">
        <f t="shared" ref="L30:Q30" si="18">E30/E27</f>
        <v>0</v>
      </c>
      <c r="M30" s="346">
        <f t="shared" si="18"/>
        <v>0</v>
      </c>
      <c r="N30" s="347">
        <f t="shared" si="18"/>
        <v>0</v>
      </c>
      <c r="O30" s="345">
        <f t="shared" si="18"/>
        <v>0</v>
      </c>
      <c r="P30" s="346">
        <f t="shared" si="18"/>
        <v>0</v>
      </c>
      <c r="Q30" s="347">
        <f t="shared" si="18"/>
        <v>0</v>
      </c>
      <c r="S30" s="326"/>
      <c r="T30" s="330"/>
      <c r="U30" s="209"/>
    </row>
    <row r="31" spans="1:33" ht="24" customHeight="1" thickBot="1">
      <c r="A31" s="12" t="s">
        <v>21</v>
      </c>
      <c r="B31" s="13"/>
      <c r="C31" s="13"/>
      <c r="D31" s="13"/>
      <c r="E31" s="17">
        <v>13383.114999999998</v>
      </c>
      <c r="F31" s="340">
        <v>14585.712</v>
      </c>
      <c r="G31" s="162">
        <v>27968.826999999997</v>
      </c>
      <c r="H31" s="17">
        <v>13253.316000000001</v>
      </c>
      <c r="I31" s="340">
        <v>12567.914999999999</v>
      </c>
      <c r="J31" s="18">
        <v>25821.231000000003</v>
      </c>
      <c r="L31" s="334">
        <f t="shared" ref="L31:Q31" si="19">E31/E35</f>
        <v>0.67177220196080711</v>
      </c>
      <c r="M31" s="343">
        <f t="shared" si="19"/>
        <v>0.70401651136181809</v>
      </c>
      <c r="N31" s="335">
        <f t="shared" si="19"/>
        <v>0.68821003702808936</v>
      </c>
      <c r="O31" s="334">
        <f t="shared" si="19"/>
        <v>0.66926917780628448</v>
      </c>
      <c r="P31" s="343">
        <f t="shared" si="19"/>
        <v>0.68927435668708414</v>
      </c>
      <c r="Q31" s="335">
        <f t="shared" si="19"/>
        <v>0.67885912620009981</v>
      </c>
      <c r="S31" s="327">
        <f t="shared" si="15"/>
        <v>-9.6987136402845869E-3</v>
      </c>
      <c r="T31" s="331">
        <f t="shared" si="15"/>
        <v>-0.13834065830999545</v>
      </c>
      <c r="U31" s="328">
        <f t="shared" si="15"/>
        <v>-7.6785343911633983E-2</v>
      </c>
    </row>
    <row r="32" spans="1:33" ht="24" customHeight="1">
      <c r="A32" s="46"/>
      <c r="B32" s="3" t="s">
        <v>33</v>
      </c>
      <c r="C32" s="3"/>
      <c r="D32" s="3"/>
      <c r="E32" s="19">
        <v>13217.872999999998</v>
      </c>
      <c r="F32" s="154">
        <v>14304.005999999999</v>
      </c>
      <c r="G32" s="119">
        <v>27521.878999999997</v>
      </c>
      <c r="H32" s="19">
        <v>13174.703000000001</v>
      </c>
      <c r="I32" s="154">
        <v>12222.232999999998</v>
      </c>
      <c r="J32" s="20">
        <v>25396.936000000002</v>
      </c>
      <c r="L32" s="336">
        <f>E32/G32</f>
        <v>0.4802678261902103</v>
      </c>
      <c r="M32" s="344">
        <f>F32/G32</f>
        <v>0.51973217380978964</v>
      </c>
      <c r="N32" s="337">
        <f>J32/$J$31</f>
        <v>0.98356797938874407</v>
      </c>
      <c r="O32" s="336">
        <f>H32/J32</f>
        <v>0.51875167146147083</v>
      </c>
      <c r="P32" s="344">
        <f>I32/J32</f>
        <v>0.48124832853852911</v>
      </c>
      <c r="Q32" s="337">
        <f>J32/J31</f>
        <v>0.98356797938874407</v>
      </c>
      <c r="S32" s="326">
        <f t="shared" si="15"/>
        <v>-3.2660322882506468E-3</v>
      </c>
      <c r="T32" s="330">
        <f t="shared" si="15"/>
        <v>-0.14553776054064863</v>
      </c>
      <c r="U32" s="209">
        <f t="shared" si="15"/>
        <v>-7.7209226884545054E-2</v>
      </c>
    </row>
    <row r="33" spans="1:21" ht="24" customHeight="1">
      <c r="A33" s="8"/>
      <c r="B33" s="3" t="s">
        <v>37</v>
      </c>
      <c r="D33" s="3"/>
      <c r="E33" s="19">
        <v>165.24199999999999</v>
      </c>
      <c r="F33" s="154">
        <v>279.73399999999998</v>
      </c>
      <c r="G33" s="119">
        <v>444.976</v>
      </c>
      <c r="H33" s="19">
        <v>78.613</v>
      </c>
      <c r="I33" s="154">
        <v>337.62</v>
      </c>
      <c r="J33" s="20">
        <v>416.233</v>
      </c>
      <c r="L33" s="345">
        <f>E33/G33</f>
        <v>0.37135036496350365</v>
      </c>
      <c r="M33" s="346">
        <f>F33/G33</f>
        <v>0.62864963503649629</v>
      </c>
      <c r="N33" s="410">
        <f t="shared" ref="N33:N34" si="20">J33/$J$31</f>
        <v>1.6119796922152936E-2</v>
      </c>
      <c r="O33" s="345">
        <f>H33/J33</f>
        <v>0.18886777357874074</v>
      </c>
      <c r="P33" s="346">
        <f>I33/J33</f>
        <v>0.81113222642125926</v>
      </c>
      <c r="Q33" s="347">
        <f>J33/J31</f>
        <v>1.6119796922152936E-2</v>
      </c>
      <c r="S33" s="326">
        <f t="shared" si="15"/>
        <v>-0.52425533460016216</v>
      </c>
      <c r="T33" s="330">
        <f t="shared" si="15"/>
        <v>0.20693229997068655</v>
      </c>
      <c r="U33" s="209">
        <f t="shared" si="15"/>
        <v>-6.4594494983999121E-2</v>
      </c>
    </row>
    <row r="34" spans="1:21" ht="24" customHeight="1" thickBot="1">
      <c r="A34" s="8"/>
      <c r="B34" t="s">
        <v>36</v>
      </c>
      <c r="E34" s="19"/>
      <c r="F34" s="154">
        <v>1.972</v>
      </c>
      <c r="G34" s="119">
        <v>1.972</v>
      </c>
      <c r="H34" s="19"/>
      <c r="I34" s="154">
        <v>8.0620000000000012</v>
      </c>
      <c r="J34" s="20">
        <v>8.0620000000000012</v>
      </c>
      <c r="L34" s="348">
        <f>E34/G34</f>
        <v>0</v>
      </c>
      <c r="M34" s="349">
        <f>F34/G34</f>
        <v>1</v>
      </c>
      <c r="N34" s="347">
        <f t="shared" si="20"/>
        <v>3.1222368910297112E-4</v>
      </c>
      <c r="O34" s="348">
        <f>H34/J34</f>
        <v>0</v>
      </c>
      <c r="P34" s="349">
        <f>I34/J34</f>
        <v>1</v>
      </c>
      <c r="Q34" s="350">
        <f>J34/J31</f>
        <v>3.1222368910297112E-4</v>
      </c>
      <c r="S34" s="326"/>
      <c r="T34" s="330">
        <f t="shared" si="15"/>
        <v>3.0882352941176481</v>
      </c>
      <c r="U34" s="209">
        <f t="shared" si="15"/>
        <v>3.0882352941176481</v>
      </c>
    </row>
    <row r="35" spans="1:21" ht="24" customHeight="1" thickBot="1">
      <c r="A35" s="12" t="s">
        <v>12</v>
      </c>
      <c r="B35" s="13"/>
      <c r="C35" s="13"/>
      <c r="D35" s="13"/>
      <c r="E35" s="17">
        <v>19922.102999999996</v>
      </c>
      <c r="F35" s="340">
        <v>20717.855</v>
      </c>
      <c r="G35" s="162">
        <v>40639.957999999999</v>
      </c>
      <c r="H35" s="17">
        <v>19802.669000000005</v>
      </c>
      <c r="I35" s="340">
        <v>18233.544999999998</v>
      </c>
      <c r="J35" s="18">
        <v>38036.214</v>
      </c>
      <c r="L35" s="334">
        <f>L27+L31</f>
        <v>1</v>
      </c>
      <c r="M35" s="343">
        <f t="shared" ref="M35:Q35" si="21">M27+M31</f>
        <v>1</v>
      </c>
      <c r="N35" s="338">
        <f t="shared" si="21"/>
        <v>0.99999999999999989</v>
      </c>
      <c r="O35" s="334">
        <f t="shared" si="21"/>
        <v>0.99999999999999989</v>
      </c>
      <c r="P35" s="343">
        <f t="shared" si="21"/>
        <v>1</v>
      </c>
      <c r="Q35" s="335">
        <f t="shared" si="21"/>
        <v>1</v>
      </c>
      <c r="S35" s="327">
        <f t="shared" si="15"/>
        <v>-5.9950498197901209E-3</v>
      </c>
      <c r="T35" s="331">
        <f t="shared" si="15"/>
        <v>-0.1199115448969018</v>
      </c>
      <c r="U35" s="328">
        <f t="shared" si="15"/>
        <v>-6.4068570149604945E-2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19747.147999999997</v>
      </c>
      <c r="F36" s="342">
        <f t="shared" ref="F36:G38" si="22">F28+F32</f>
        <v>20214.675999999999</v>
      </c>
      <c r="G36" s="324">
        <f t="shared" si="22"/>
        <v>39961.823999999993</v>
      </c>
      <c r="H36" s="180">
        <f>H28+H32</f>
        <v>19708.398000000001</v>
      </c>
      <c r="I36" s="342">
        <f t="shared" ref="I36:J38" si="23">I28+I32</f>
        <v>17755.466999999997</v>
      </c>
      <c r="J36" s="356">
        <f t="shared" si="23"/>
        <v>37463.865000000005</v>
      </c>
      <c r="L36" s="336">
        <f>E36/E35</f>
        <v>0.99121804560492444</v>
      </c>
      <c r="M36" s="344">
        <f t="shared" ref="M36:Q36" si="24">F36/F35</f>
        <v>0.97571278493840219</v>
      </c>
      <c r="N36" s="339">
        <f t="shared" si="24"/>
        <v>0.98331361464497558</v>
      </c>
      <c r="O36" s="336">
        <f t="shared" si="24"/>
        <v>0.99523948009230456</v>
      </c>
      <c r="P36" s="344">
        <f t="shared" si="24"/>
        <v>0.97378030437855057</v>
      </c>
      <c r="Q36" s="337">
        <f t="shared" si="24"/>
        <v>0.98495252445472115</v>
      </c>
      <c r="S36" s="326">
        <f t="shared" si="15"/>
        <v>-1.962308683765188E-3</v>
      </c>
      <c r="T36" s="330">
        <f t="shared" si="15"/>
        <v>-0.12165463349499159</v>
      </c>
      <c r="U36" s="209">
        <f t="shared" si="15"/>
        <v>-6.2508633239563544E-2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174.95499999999998</v>
      </c>
      <c r="F37" s="154">
        <f t="shared" si="22"/>
        <v>501.20699999999999</v>
      </c>
      <c r="G37" s="119">
        <f t="shared" si="22"/>
        <v>676.16200000000003</v>
      </c>
      <c r="H37" s="19">
        <f>H29+H33</f>
        <v>94.271000000000001</v>
      </c>
      <c r="I37" s="154">
        <f t="shared" si="23"/>
        <v>470.01599999999996</v>
      </c>
      <c r="J37" s="20">
        <f t="shared" si="23"/>
        <v>564.28699999999992</v>
      </c>
      <c r="L37" s="345">
        <f>E37/E35</f>
        <v>8.7819543950756612E-3</v>
      </c>
      <c r="M37" s="346">
        <f t="shared" ref="M37:Q37" si="25">F37/F35</f>
        <v>2.419203146271658E-2</v>
      </c>
      <c r="N37" s="323">
        <f t="shared" si="25"/>
        <v>1.6637861682829498E-2</v>
      </c>
      <c r="O37" s="345">
        <f t="shared" si="25"/>
        <v>4.7605199076952692E-3</v>
      </c>
      <c r="P37" s="346">
        <f t="shared" si="25"/>
        <v>2.5777543533086957E-2</v>
      </c>
      <c r="Q37" s="347">
        <f t="shared" si="25"/>
        <v>1.4835519644515616E-2</v>
      </c>
      <c r="S37" s="326">
        <f t="shared" si="15"/>
        <v>-0.46117001514675199</v>
      </c>
      <c r="T37" s="330">
        <f t="shared" si="15"/>
        <v>-6.2231772501182211E-2</v>
      </c>
      <c r="U37" s="209">
        <f t="shared" si="15"/>
        <v>-0.16545591145317262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0</v>
      </c>
      <c r="F38" s="155">
        <f t="shared" si="22"/>
        <v>1.972</v>
      </c>
      <c r="G38" s="123">
        <f t="shared" si="22"/>
        <v>1.972</v>
      </c>
      <c r="H38" s="21">
        <f>H30+H34</f>
        <v>0</v>
      </c>
      <c r="I38" s="155">
        <f t="shared" si="23"/>
        <v>8.0620000000000012</v>
      </c>
      <c r="J38" s="22">
        <f t="shared" si="23"/>
        <v>8.0620000000000012</v>
      </c>
      <c r="L38" s="348">
        <f>E38/E35</f>
        <v>0</v>
      </c>
      <c r="M38" s="349">
        <f t="shared" ref="M38:Q38" si="26">F38/F35</f>
        <v>9.5183598881254836E-5</v>
      </c>
      <c r="N38" s="351">
        <f t="shared" si="26"/>
        <v>4.8523672194739964E-5</v>
      </c>
      <c r="O38" s="348">
        <f t="shared" si="26"/>
        <v>0</v>
      </c>
      <c r="P38" s="349">
        <f t="shared" si="26"/>
        <v>4.4215208836241126E-4</v>
      </c>
      <c r="Q38" s="350">
        <f t="shared" si="26"/>
        <v>2.1195590076341459E-4</v>
      </c>
      <c r="S38" s="332"/>
      <c r="T38" s="333">
        <f t="shared" si="15"/>
        <v>3.0882352941176481</v>
      </c>
      <c r="U38" s="208">
        <f t="shared" si="15"/>
        <v>3.0882352941176481</v>
      </c>
    </row>
    <row r="41" spans="1:21">
      <c r="A41" s="1" t="s">
        <v>133</v>
      </c>
    </row>
    <row r="42" spans="1:21" ht="15.75" thickBot="1"/>
    <row r="43" spans="1:21" ht="22.5" customHeight="1">
      <c r="A43" s="441" t="s">
        <v>16</v>
      </c>
      <c r="B43" s="428"/>
      <c r="C43" s="428"/>
      <c r="D43" s="428"/>
      <c r="E43" s="414" t="str">
        <f>E24</f>
        <v>jan-fev</v>
      </c>
      <c r="F43" s="477"/>
      <c r="G43" s="477"/>
      <c r="H43" s="477"/>
      <c r="I43" s="477"/>
      <c r="J43" s="415"/>
      <c r="L43" s="484" t="s">
        <v>160</v>
      </c>
      <c r="M43" s="471"/>
      <c r="N43" s="471"/>
    </row>
    <row r="44" spans="1:21" ht="18.75" customHeight="1">
      <c r="A44" s="455"/>
      <c r="B44" s="429"/>
      <c r="C44" s="429"/>
      <c r="D44" s="429"/>
      <c r="E44" s="479">
        <f>E25</f>
        <v>2025</v>
      </c>
      <c r="F44" s="473"/>
      <c r="G44" s="474"/>
      <c r="H44" s="480">
        <f>H25</f>
        <v>2026</v>
      </c>
      <c r="I44" s="481"/>
      <c r="J44" s="482"/>
      <c r="L44" s="485" t="s">
        <v>130</v>
      </c>
      <c r="M44" s="476" t="s">
        <v>129</v>
      </c>
      <c r="N44" s="429" t="s">
        <v>12</v>
      </c>
      <c r="S44" t="s">
        <v>136</v>
      </c>
    </row>
    <row r="45" spans="1:21" ht="18.75" customHeight="1" thickBot="1">
      <c r="A45" s="442"/>
      <c r="B45" s="465"/>
      <c r="C45" s="465"/>
      <c r="D45" s="465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25"/>
      <c r="M45" s="419"/>
      <c r="N45" s="465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2.3680977284834617</v>
      </c>
      <c r="F46" s="359">
        <f t="shared" ref="F46:J46" si="27">(F27/F8)*10</f>
        <v>3.3925276507791784</v>
      </c>
      <c r="G46" s="360">
        <f t="shared" si="27"/>
        <v>2.7733882241546901</v>
      </c>
      <c r="H46" s="358">
        <f t="shared" si="27"/>
        <v>2.4598749133324884</v>
      </c>
      <c r="I46" s="359">
        <f t="shared" si="27"/>
        <v>3.3348676531440509</v>
      </c>
      <c r="J46" s="361">
        <f t="shared" si="27"/>
        <v>2.8007144984581727</v>
      </c>
      <c r="L46" s="365">
        <f>(H46-E46)/E46</f>
        <v>3.8755657650920171E-2</v>
      </c>
      <c r="M46" s="329">
        <f>(I46-F46)/F46</f>
        <v>-1.699617617615717E-2</v>
      </c>
      <c r="N46" s="164">
        <f>(J46-G46)/G46</f>
        <v>9.8530288927766024E-3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8">(E28/E9)*10</f>
        <v>2.3680044536483282</v>
      </c>
      <c r="F47" s="156">
        <f t="shared" si="28"/>
        <v>3.4606404093748715</v>
      </c>
      <c r="G47" s="362">
        <f t="shared" si="28"/>
        <v>2.7859396765249951</v>
      </c>
      <c r="H47" s="124">
        <f t="shared" si="28"/>
        <v>2.4594254899318466</v>
      </c>
      <c r="I47" s="156">
        <f t="shared" si="28"/>
        <v>3.3823232943768273</v>
      </c>
      <c r="J47" s="363">
        <f t="shared" si="28"/>
        <v>2.8111520013530522</v>
      </c>
      <c r="L47" s="326">
        <f t="shared" ref="L47:N57" si="29">(H47-E47)/E47</f>
        <v>3.8606783928412026E-2</v>
      </c>
      <c r="M47" s="330">
        <f t="shared" si="29"/>
        <v>-2.2630815610279294E-2</v>
      </c>
      <c r="N47" s="209">
        <f t="shared" si="29"/>
        <v>9.049845924699056E-3</v>
      </c>
    </row>
    <row r="48" spans="1:21" ht="24" customHeight="1">
      <c r="A48" s="8"/>
      <c r="B48" t="s">
        <v>37</v>
      </c>
      <c r="E48" s="125">
        <f t="shared" si="28"/>
        <v>2.4325068870523414</v>
      </c>
      <c r="F48" s="157">
        <f t="shared" si="28"/>
        <v>2.2242051137847225</v>
      </c>
      <c r="G48" s="364">
        <f t="shared" si="28"/>
        <v>2.2322361369934436</v>
      </c>
      <c r="H48" s="125">
        <f t="shared" si="28"/>
        <v>2.6629251700680272</v>
      </c>
      <c r="I48" s="157">
        <f t="shared" si="28"/>
        <v>2.1021911718005706</v>
      </c>
      <c r="J48" s="363">
        <f t="shared" si="28"/>
        <v>2.1500726110949744</v>
      </c>
      <c r="L48" s="326">
        <f t="shared" si="29"/>
        <v>9.4724616913583179E-2</v>
      </c>
      <c r="M48" s="330">
        <f t="shared" si="29"/>
        <v>-5.4857324636095363E-2</v>
      </c>
      <c r="N48" s="209">
        <f t="shared" si="29"/>
        <v>-3.6807721430911738E-2</v>
      </c>
    </row>
    <row r="49" spans="1:14" ht="24" customHeight="1" thickBot="1">
      <c r="A49" s="8"/>
      <c r="B49" t="s">
        <v>36</v>
      </c>
      <c r="E49" s="125" t="e">
        <f t="shared" si="28"/>
        <v>#DIV/0!</v>
      </c>
      <c r="F49" s="157" t="e">
        <f t="shared" si="28"/>
        <v>#DIV/0!</v>
      </c>
      <c r="G49" s="364" t="e">
        <f t="shared" si="28"/>
        <v>#DIV/0!</v>
      </c>
      <c r="H49" s="125" t="e">
        <f t="shared" si="28"/>
        <v>#DIV/0!</v>
      </c>
      <c r="I49" s="157" t="e">
        <f t="shared" si="28"/>
        <v>#DIV/0!</v>
      </c>
      <c r="J49" s="363" t="e">
        <f t="shared" si="28"/>
        <v>#DIV/0!</v>
      </c>
      <c r="L49" s="326"/>
      <c r="M49" s="330" t="e">
        <f t="shared" si="29"/>
        <v>#DIV/0!</v>
      </c>
      <c r="N49" s="209" t="e">
        <f t="shared" si="29"/>
        <v>#DIV/0!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8"/>
        <v>2.9418786667378889</v>
      </c>
      <c r="F50" s="359">
        <f t="shared" si="28"/>
        <v>5.2521170381738411</v>
      </c>
      <c r="G50" s="360">
        <f t="shared" si="28"/>
        <v>3.8176007099915865</v>
      </c>
      <c r="H50" s="358">
        <f t="shared" si="28"/>
        <v>2.9147955612062777</v>
      </c>
      <c r="I50" s="359">
        <f t="shared" si="28"/>
        <v>4.7603322407120245</v>
      </c>
      <c r="J50" s="361">
        <f t="shared" si="28"/>
        <v>3.5927465321282934</v>
      </c>
      <c r="L50" s="327">
        <f t="shared" si="29"/>
        <v>-9.2060579648726229E-3</v>
      </c>
      <c r="M50" s="331">
        <f t="shared" si="29"/>
        <v>-9.3635536658339583E-2</v>
      </c>
      <c r="N50" s="328">
        <f t="shared" si="29"/>
        <v>-5.8899344102382213E-2</v>
      </c>
    </row>
    <row r="51" spans="1:14" ht="24" customHeight="1">
      <c r="A51" s="46"/>
      <c r="B51" s="3" t="s">
        <v>33</v>
      </c>
      <c r="C51" s="3"/>
      <c r="D51" s="3"/>
      <c r="E51" s="125">
        <f t="shared" si="28"/>
        <v>2.9389561513668125</v>
      </c>
      <c r="F51" s="157">
        <f t="shared" si="28"/>
        <v>5.366494986921424</v>
      </c>
      <c r="G51" s="364">
        <f t="shared" si="28"/>
        <v>3.8422816177805075</v>
      </c>
      <c r="H51" s="125">
        <f t="shared" si="28"/>
        <v>2.918729873048449</v>
      </c>
      <c r="I51" s="157">
        <f t="shared" si="28"/>
        <v>4.8895699164764403</v>
      </c>
      <c r="J51" s="363">
        <f t="shared" si="28"/>
        <v>3.6211490351040028</v>
      </c>
      <c r="L51" s="326">
        <f t="shared" si="29"/>
        <v>-6.8821300069267666E-3</v>
      </c>
      <c r="M51" s="330">
        <f t="shared" si="29"/>
        <v>-8.8870868529140168E-2</v>
      </c>
      <c r="N51" s="209">
        <f t="shared" si="29"/>
        <v>-5.7552414079486934E-2</v>
      </c>
    </row>
    <row r="52" spans="1:14" ht="24" customHeight="1">
      <c r="A52" s="8"/>
      <c r="B52" s="3" t="s">
        <v>37</v>
      </c>
      <c r="D52" s="3"/>
      <c r="E52" s="125">
        <f t="shared" si="28"/>
        <v>3.1961083924875728</v>
      </c>
      <c r="F52" s="157">
        <f t="shared" si="28"/>
        <v>2.5076556224899607</v>
      </c>
      <c r="G52" s="364">
        <f t="shared" si="28"/>
        <v>2.7256834483899226</v>
      </c>
      <c r="H52" s="125">
        <f t="shared" si="28"/>
        <v>2.3776729274415507</v>
      </c>
      <c r="I52" s="157">
        <f t="shared" si="28"/>
        <v>2.4071354218654193</v>
      </c>
      <c r="J52" s="363">
        <f t="shared" si="28"/>
        <v>2.4015151078057477</v>
      </c>
      <c r="L52" s="326">
        <f t="shared" si="29"/>
        <v>-0.25607249959661826</v>
      </c>
      <c r="M52" s="330">
        <f t="shared" si="29"/>
        <v>-4.0085328991359061E-2</v>
      </c>
      <c r="N52" s="209">
        <f t="shared" si="29"/>
        <v>-0.1189310302249746</v>
      </c>
    </row>
    <row r="53" spans="1:14" ht="24" customHeight="1" thickBot="1">
      <c r="A53" s="8"/>
      <c r="B53" t="s">
        <v>36</v>
      </c>
      <c r="E53" s="125" t="e">
        <f t="shared" si="28"/>
        <v>#DIV/0!</v>
      </c>
      <c r="F53" s="157">
        <f t="shared" si="28"/>
        <v>15.053435114503813</v>
      </c>
      <c r="G53" s="364">
        <f t="shared" si="28"/>
        <v>15.053435114503813</v>
      </c>
      <c r="H53" s="125" t="e">
        <f t="shared" si="28"/>
        <v>#DIV/0!</v>
      </c>
      <c r="I53" s="157">
        <f t="shared" si="28"/>
        <v>36.315315315315317</v>
      </c>
      <c r="J53" s="363">
        <f t="shared" si="28"/>
        <v>36.315315315315317</v>
      </c>
      <c r="L53" s="326" t="e">
        <f t="shared" si="29"/>
        <v>#DIV/0!</v>
      </c>
      <c r="M53" s="330">
        <f t="shared" si="29"/>
        <v>1.412427133015369</v>
      </c>
      <c r="N53" s="209">
        <f t="shared" si="29"/>
        <v>1.412427133015369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8"/>
        <v>2.7251518920297175</v>
      </c>
      <c r="F54" s="359">
        <f t="shared" si="28"/>
        <v>4.5189561700934959</v>
      </c>
      <c r="G54" s="360">
        <f t="shared" si="28"/>
        <v>3.4165261677675813</v>
      </c>
      <c r="H54" s="358">
        <f t="shared" si="28"/>
        <v>2.7467903295496083</v>
      </c>
      <c r="I54" s="359">
        <f t="shared" si="28"/>
        <v>4.20220620178514</v>
      </c>
      <c r="J54" s="361">
        <f t="shared" si="28"/>
        <v>3.2936275471653014</v>
      </c>
      <c r="L54" s="327">
        <f t="shared" si="29"/>
        <v>7.9402684243681937E-3</v>
      </c>
      <c r="M54" s="331">
        <f t="shared" si="29"/>
        <v>-7.0093613743061028E-2</v>
      </c>
      <c r="N54" s="328">
        <f t="shared" si="29"/>
        <v>-3.5971807200465292E-2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8"/>
        <v>2.7219566954780876</v>
      </c>
      <c r="F55" s="156">
        <f t="shared" si="28"/>
        <v>4.6221898853019994</v>
      </c>
      <c r="G55" s="362">
        <f t="shared" si="28"/>
        <v>3.4366420826682802</v>
      </c>
      <c r="H55" s="124">
        <f t="shared" si="28"/>
        <v>2.748561106832744</v>
      </c>
      <c r="I55" s="156">
        <f t="shared" si="28"/>
        <v>4.2933428217220264</v>
      </c>
      <c r="J55" s="366">
        <f t="shared" si="28"/>
        <v>3.3136200943514798</v>
      </c>
      <c r="L55" s="326">
        <f t="shared" si="29"/>
        <v>9.7740024295219653E-3</v>
      </c>
      <c r="M55" s="330">
        <f t="shared" si="29"/>
        <v>-7.1145295139359493E-2</v>
      </c>
      <c r="N55" s="209">
        <f t="shared" si="29"/>
        <v>-3.5797148890548303E-2</v>
      </c>
    </row>
    <row r="56" spans="1:14" ht="24" customHeight="1">
      <c r="A56" s="8"/>
      <c r="B56" s="3" t="s">
        <v>37</v>
      </c>
      <c r="C56" s="3"/>
      <c r="D56" s="183"/>
      <c r="E56" s="125">
        <f t="shared" si="28"/>
        <v>3.1413617265773692</v>
      </c>
      <c r="F56" s="157">
        <f t="shared" si="28"/>
        <v>2.3739709936246602</v>
      </c>
      <c r="G56" s="364">
        <f t="shared" si="28"/>
        <v>2.5341503635409639</v>
      </c>
      <c r="H56" s="125">
        <f t="shared" si="28"/>
        <v>2.4207431374059523</v>
      </c>
      <c r="I56" s="157">
        <f t="shared" si="28"/>
        <v>2.3126383845540692</v>
      </c>
      <c r="J56" s="363">
        <f t="shared" si="28"/>
        <v>2.3300217605840254</v>
      </c>
      <c r="L56" s="326">
        <f t="shared" si="29"/>
        <v>-0.22939688322890397</v>
      </c>
      <c r="M56" s="330">
        <f t="shared" si="29"/>
        <v>-2.583545006880909E-2</v>
      </c>
      <c r="N56" s="209">
        <f t="shared" si="29"/>
        <v>-8.0551101423875227E-2</v>
      </c>
    </row>
    <row r="57" spans="1:14" ht="24" customHeight="1" thickBot="1">
      <c r="A57" s="9"/>
      <c r="B57" s="184" t="s">
        <v>36</v>
      </c>
      <c r="C57" s="184"/>
      <c r="D57" s="185"/>
      <c r="E57" s="126" t="e">
        <f t="shared" si="28"/>
        <v>#DIV/0!</v>
      </c>
      <c r="F57" s="158">
        <f t="shared" si="28"/>
        <v>15.053435114503813</v>
      </c>
      <c r="G57" s="367">
        <f t="shared" si="28"/>
        <v>15.053435114503813</v>
      </c>
      <c r="H57" s="126" t="e">
        <f t="shared" si="28"/>
        <v>#DIV/0!</v>
      </c>
      <c r="I57" s="158">
        <f t="shared" si="28"/>
        <v>36.315315315315317</v>
      </c>
      <c r="J57" s="368">
        <f t="shared" si="28"/>
        <v>36.315315315315317</v>
      </c>
      <c r="L57" s="332" t="e">
        <f t="shared" si="29"/>
        <v>#DIV/0!</v>
      </c>
      <c r="M57" s="333">
        <f t="shared" si="29"/>
        <v>1.412427133015369</v>
      </c>
      <c r="N57" s="208">
        <f t="shared" si="29"/>
        <v>1.412427133015369</v>
      </c>
    </row>
  </sheetData>
  <mergeCells count="30"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43:D45"/>
    <mergeCell ref="E43:J43"/>
    <mergeCell ref="L43:N43"/>
    <mergeCell ref="E44:G44"/>
    <mergeCell ref="H44:J44"/>
    <mergeCell ref="L44:L45"/>
    <mergeCell ref="M44:M45"/>
    <mergeCell ref="N44:N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48619E-5CE0-4874-82CA-89EBA872B9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BDFC7D8C-DD7B-43F6-9724-3FE7D1E150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76270738-E4F8-4234-9F33-0E8C145665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26522ECE-25E7-4C88-A080-12984C42939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97817BF7-ABFC-4E86-B49F-DA35E8CEAA9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4287C5C0-92D7-4417-A80A-4AE362D92A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E6E9-08CF-478F-A067-C8559DF38A6C}">
  <sheetPr>
    <pageSetUpPr fitToPage="1"/>
  </sheetPr>
  <dimension ref="A1:AQ97"/>
  <sheetViews>
    <sheetView showGridLines="0" topLeftCell="F51" workbookViewId="0">
      <selection activeCell="K67" sqref="H67:M67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150</v>
      </c>
    </row>
    <row r="3" spans="1:43" ht="8.25" customHeight="1" thickBot="1"/>
    <row r="4" spans="1:43">
      <c r="A4" s="468" t="s">
        <v>3</v>
      </c>
      <c r="B4" s="414" t="s">
        <v>137</v>
      </c>
      <c r="C4" s="477"/>
      <c r="D4" s="477"/>
      <c r="E4" s="477"/>
      <c r="F4" s="477"/>
      <c r="G4" s="492"/>
      <c r="H4" s="478" t="s">
        <v>139</v>
      </c>
      <c r="I4" s="477"/>
      <c r="J4" s="477"/>
      <c r="K4" s="477"/>
      <c r="L4" s="477"/>
      <c r="M4" s="492"/>
      <c r="N4" s="493" t="s">
        <v>160</v>
      </c>
      <c r="O4" s="471"/>
      <c r="P4" s="494"/>
      <c r="R4" s="478" t="s">
        <v>138</v>
      </c>
      <c r="S4" s="477"/>
      <c r="T4" s="477"/>
      <c r="U4" s="477"/>
      <c r="V4" s="477"/>
      <c r="W4" s="492"/>
      <c r="X4" s="477" t="s">
        <v>140</v>
      </c>
      <c r="Y4" s="477"/>
      <c r="Z4" s="477"/>
      <c r="AA4" s="477"/>
      <c r="AB4" s="477"/>
      <c r="AC4" s="415"/>
      <c r="AE4" s="471" t="s">
        <v>160</v>
      </c>
      <c r="AF4" s="471"/>
      <c r="AG4" s="471"/>
      <c r="AI4" s="462" t="s">
        <v>143</v>
      </c>
      <c r="AJ4" s="461"/>
      <c r="AK4" s="461"/>
      <c r="AL4" s="461"/>
      <c r="AM4" s="461"/>
      <c r="AN4" s="460"/>
      <c r="AO4" s="471" t="s">
        <v>160</v>
      </c>
      <c r="AP4" s="471"/>
      <c r="AQ4" s="471"/>
    </row>
    <row r="5" spans="1:43">
      <c r="A5" s="469"/>
      <c r="B5" s="497" t="s">
        <v>219</v>
      </c>
      <c r="C5" s="473"/>
      <c r="D5" s="474"/>
      <c r="E5" s="498" t="s">
        <v>220</v>
      </c>
      <c r="F5" s="481"/>
      <c r="G5" s="495"/>
      <c r="H5" s="499" t="str">
        <f>B5</f>
        <v>jan-fev 2025</v>
      </c>
      <c r="I5" s="473"/>
      <c r="J5" s="474"/>
      <c r="K5" s="497" t="str">
        <f>E5</f>
        <v>jan-fev 2026</v>
      </c>
      <c r="L5" s="473"/>
      <c r="M5" s="474"/>
      <c r="N5" s="479" t="s">
        <v>141</v>
      </c>
      <c r="O5" s="473"/>
      <c r="P5" s="483"/>
      <c r="R5" s="500" t="str">
        <f>H5</f>
        <v>jan-fev 2025</v>
      </c>
      <c r="S5" s="473"/>
      <c r="T5" s="474"/>
      <c r="U5" s="501" t="str">
        <f>K5</f>
        <v>jan-fev 2026</v>
      </c>
      <c r="V5" s="481"/>
      <c r="W5" s="495"/>
      <c r="X5" s="499" t="str">
        <f>R5</f>
        <v>jan-fev 2025</v>
      </c>
      <c r="Y5" s="473"/>
      <c r="Z5" s="474"/>
      <c r="AA5" s="497" t="str">
        <f>U5</f>
        <v>jan-fev 2026</v>
      </c>
      <c r="AB5" s="473"/>
      <c r="AC5" s="483"/>
      <c r="AE5" s="472" t="s">
        <v>142</v>
      </c>
      <c r="AF5" s="473"/>
      <c r="AG5" s="483"/>
      <c r="AI5" s="504" t="str">
        <f>X5</f>
        <v>jan-fev 2025</v>
      </c>
      <c r="AJ5" s="505"/>
      <c r="AK5" s="506"/>
      <c r="AL5" s="507" t="str">
        <f>AA5</f>
        <v>jan-fev 2026</v>
      </c>
      <c r="AM5" s="505"/>
      <c r="AN5" s="506"/>
      <c r="AO5" s="473" t="s">
        <v>143</v>
      </c>
      <c r="AP5" s="473"/>
      <c r="AQ5" s="483"/>
    </row>
    <row r="6" spans="1:43" ht="19.5" customHeight="1" thickBot="1">
      <c r="A6" s="470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169</v>
      </c>
      <c r="B7" s="39">
        <v>7389.02</v>
      </c>
      <c r="C7" s="370">
        <v>4688.6399999999994</v>
      </c>
      <c r="D7" s="375">
        <v>12077.66</v>
      </c>
      <c r="E7" s="39">
        <v>5393.84</v>
      </c>
      <c r="F7" s="379">
        <v>4379.7599999999993</v>
      </c>
      <c r="G7" s="377">
        <v>9773.5999999999985</v>
      </c>
      <c r="H7" s="345">
        <f t="shared" ref="H7:H32" si="0">B7/$B$33</f>
        <v>0.10107467988317007</v>
      </c>
      <c r="I7" s="323">
        <f t="shared" ref="I7:I32" si="1">C7/$C$33</f>
        <v>0.10226810959603284</v>
      </c>
      <c r="J7" s="398">
        <f t="shared" ref="J7:J32" si="2">D7/$D$33</f>
        <v>0.10153465570855114</v>
      </c>
      <c r="K7" s="323">
        <f t="shared" ref="K7:K32" si="3">E7/$E$33</f>
        <v>7.4816922663999766E-2</v>
      </c>
      <c r="L7" s="323">
        <f t="shared" ref="L7:L32" si="4">F7/$F$33</f>
        <v>0.10093843316991011</v>
      </c>
      <c r="M7" s="399">
        <f t="shared" ref="M7:M32" si="5">G7/$G$33</f>
        <v>8.4631446744344169E-2</v>
      </c>
      <c r="N7" s="392">
        <f t="shared" ref="N7:P33" si="6">(E7-B7)/B7</f>
        <v>-0.2700195695775624</v>
      </c>
      <c r="O7" s="393">
        <f t="shared" si="6"/>
        <v>-6.5878378378378413E-2</v>
      </c>
      <c r="P7" s="382">
        <f t="shared" si="6"/>
        <v>-0.19077039757701419</v>
      </c>
      <c r="R7" s="401">
        <v>2447.2089999999994</v>
      </c>
      <c r="S7" s="369">
        <v>3478.0320000000002</v>
      </c>
      <c r="T7" s="374">
        <v>5925.241</v>
      </c>
      <c r="U7" s="39">
        <v>1951.5039999999997</v>
      </c>
      <c r="V7" s="112">
        <v>2799.5799999999995</v>
      </c>
      <c r="W7" s="380">
        <v>4751.0839999999989</v>
      </c>
      <c r="X7" s="345">
        <f>R7/$R$33</f>
        <v>0.12283888904700466</v>
      </c>
      <c r="Y7" s="323">
        <f>S7/$S$33</f>
        <v>0.16787606632057223</v>
      </c>
      <c r="Z7" s="398">
        <f>T7/$T$33</f>
        <v>0.14579840363023999</v>
      </c>
      <c r="AA7" s="323">
        <f>U7/$U$33</f>
        <v>9.8547524073648834E-2</v>
      </c>
      <c r="AB7" s="323">
        <f>V7/$V$33</f>
        <v>0.15354008230434624</v>
      </c>
      <c r="AC7" s="399">
        <f>W7/$W$33</f>
        <v>0.1249094875741313</v>
      </c>
      <c r="AE7" s="392">
        <f t="shared" ref="AE7:AG33" si="7">(U7-R7)/R7</f>
        <v>-0.20255932370304286</v>
      </c>
      <c r="AF7" s="393">
        <f t="shared" si="7"/>
        <v>-0.19506778546028347</v>
      </c>
      <c r="AG7" s="382">
        <f t="shared" si="7"/>
        <v>-0.19816189754982136</v>
      </c>
      <c r="AI7" s="27">
        <f t="shared" ref="AI7:AN22" si="8">(R7/B7)*10</f>
        <v>3.3119534119544936</v>
      </c>
      <c r="AJ7" s="28">
        <f t="shared" si="8"/>
        <v>7.4179975429975444</v>
      </c>
      <c r="AK7" s="406">
        <f t="shared" si="8"/>
        <v>4.9059511527895303</v>
      </c>
      <c r="AL7" s="28">
        <f t="shared" si="8"/>
        <v>3.6180235231300886</v>
      </c>
      <c r="AM7" s="28">
        <f t="shared" si="8"/>
        <v>6.3920854110727534</v>
      </c>
      <c r="AN7" s="402">
        <f t="shared" si="8"/>
        <v>4.8611402144552667</v>
      </c>
      <c r="AO7" s="383">
        <f t="shared" ref="AO7:AQ18" si="9">(AL7-AI7)/AI7</f>
        <v>9.2413773113726533E-2</v>
      </c>
      <c r="AP7" s="381">
        <f t="shared" si="9"/>
        <v>-0.13830041409129792</v>
      </c>
      <c r="AQ7" s="382">
        <f t="shared" si="9"/>
        <v>-9.1339960261903712E-3</v>
      </c>
    </row>
    <row r="8" spans="1:43" ht="20.100000000000001" customHeight="1">
      <c r="A8" s="8" t="s">
        <v>170</v>
      </c>
      <c r="B8" s="19">
        <v>11642.48</v>
      </c>
      <c r="C8" s="371">
        <v>4056.62</v>
      </c>
      <c r="D8" s="375">
        <v>15699.099999999999</v>
      </c>
      <c r="E8" s="19">
        <v>10864.32</v>
      </c>
      <c r="F8" s="369">
        <v>2916.3900000000003</v>
      </c>
      <c r="G8" s="377">
        <v>13780.71</v>
      </c>
      <c r="H8" s="345">
        <f t="shared" si="0"/>
        <v>0.15925791770034589</v>
      </c>
      <c r="I8" s="323">
        <f t="shared" si="1"/>
        <v>8.8482557575215587E-2</v>
      </c>
      <c r="J8" s="399">
        <f t="shared" si="2"/>
        <v>0.1319794325584687</v>
      </c>
      <c r="K8" s="323">
        <f t="shared" si="3"/>
        <v>0.15069690410485775</v>
      </c>
      <c r="L8" s="323">
        <f t="shared" si="4"/>
        <v>6.7212778123092176E-2</v>
      </c>
      <c r="M8" s="399">
        <f t="shared" si="5"/>
        <v>0.11932976840307064</v>
      </c>
      <c r="N8" s="394">
        <f t="shared" si="6"/>
        <v>-6.6837993279782307E-2</v>
      </c>
      <c r="O8" s="395">
        <f t="shared" si="6"/>
        <v>-0.28107882917305532</v>
      </c>
      <c r="P8" s="386">
        <f t="shared" si="6"/>
        <v>-0.12219745080928203</v>
      </c>
      <c r="R8" s="401">
        <v>3327.3009999999999</v>
      </c>
      <c r="S8" s="369">
        <v>1718.596</v>
      </c>
      <c r="T8" s="374">
        <v>5045.8969999999999</v>
      </c>
      <c r="U8" s="19">
        <v>3011.2539999999999</v>
      </c>
      <c r="V8" s="119">
        <v>1237.32</v>
      </c>
      <c r="W8" s="375">
        <v>4248.5739999999996</v>
      </c>
      <c r="X8" s="345">
        <f t="shared" ref="X8:X32" si="10">R8/$R$33</f>
        <v>0.16701555051693082</v>
      </c>
      <c r="Y8" s="323">
        <f t="shared" ref="Y8:Y32" si="11">S8/$S$33</f>
        <v>8.2952409889923417E-2</v>
      </c>
      <c r="Z8" s="399">
        <f t="shared" ref="Z8:Z32" si="12">T8/$T$33</f>
        <v>0.12416097969392589</v>
      </c>
      <c r="AA8" s="323">
        <f t="shared" ref="AA8:AA32" si="13">U8/$U$33</f>
        <v>0.15206303756326986</v>
      </c>
      <c r="AB8" s="323">
        <f t="shared" ref="AB8:AB32" si="14">V8/$V$33</f>
        <v>6.7859541301485832E-2</v>
      </c>
      <c r="AC8" s="399">
        <f t="shared" ref="AC8:AC32" si="15">W8/$W$33</f>
        <v>0.11169813062887909</v>
      </c>
      <c r="AE8" s="394">
        <f t="shared" si="7"/>
        <v>-9.4985996157245775E-2</v>
      </c>
      <c r="AF8" s="395">
        <f t="shared" si="7"/>
        <v>-0.28004021887633862</v>
      </c>
      <c r="AG8" s="386">
        <f t="shared" si="7"/>
        <v>-0.15801412513969276</v>
      </c>
      <c r="AI8" s="27">
        <f t="shared" si="8"/>
        <v>2.8578971147040839</v>
      </c>
      <c r="AJ8" s="28">
        <f t="shared" si="8"/>
        <v>4.2365220306560634</v>
      </c>
      <c r="AK8" s="402">
        <f t="shared" si="8"/>
        <v>3.214131383327707</v>
      </c>
      <c r="AL8" s="28">
        <f t="shared" si="8"/>
        <v>2.7716911872993433</v>
      </c>
      <c r="AM8" s="28">
        <f t="shared" si="8"/>
        <v>4.2426424449404907</v>
      </c>
      <c r="AN8" s="402">
        <f t="shared" si="8"/>
        <v>3.0829862902564527</v>
      </c>
      <c r="AO8" s="384">
        <f t="shared" si="9"/>
        <v>-3.0164111563430684E-2</v>
      </c>
      <c r="AP8" s="385">
        <f t="shared" si="9"/>
        <v>1.4446789701880844E-3</v>
      </c>
      <c r="AQ8" s="386">
        <f t="shared" si="9"/>
        <v>-4.0802654723925767E-2</v>
      </c>
    </row>
    <row r="9" spans="1:43" ht="20.100000000000001" customHeight="1">
      <c r="A9" s="8" t="s">
        <v>174</v>
      </c>
      <c r="B9" s="19">
        <v>3566.0000000000005</v>
      </c>
      <c r="C9" s="371">
        <v>4974.9400000000005</v>
      </c>
      <c r="D9" s="375">
        <v>8540.94</v>
      </c>
      <c r="E9" s="19">
        <v>3593.3</v>
      </c>
      <c r="F9" s="369">
        <v>5292.83</v>
      </c>
      <c r="G9" s="377">
        <v>8886.130000000001</v>
      </c>
      <c r="H9" s="345">
        <f t="shared" si="0"/>
        <v>4.8779446863506187E-2</v>
      </c>
      <c r="I9" s="323">
        <f t="shared" si="1"/>
        <v>0.10851285429328926</v>
      </c>
      <c r="J9" s="399">
        <f t="shared" si="2"/>
        <v>7.1802104242658996E-2</v>
      </c>
      <c r="K9" s="323">
        <f t="shared" si="3"/>
        <v>4.9841976812169134E-2</v>
      </c>
      <c r="L9" s="323">
        <f t="shared" si="4"/>
        <v>0.12198156228530681</v>
      </c>
      <c r="M9" s="399">
        <f t="shared" si="5"/>
        <v>7.6946676542760009E-2</v>
      </c>
      <c r="N9" s="394">
        <f t="shared" si="6"/>
        <v>7.6556365675826479E-3</v>
      </c>
      <c r="O9" s="395">
        <f t="shared" si="6"/>
        <v>6.3898258069443936E-2</v>
      </c>
      <c r="P9" s="386">
        <f t="shared" si="6"/>
        <v>4.041592611586084E-2</v>
      </c>
      <c r="R9" s="401">
        <v>1416.9670000000001</v>
      </c>
      <c r="S9" s="369">
        <v>2274.998</v>
      </c>
      <c r="T9" s="374">
        <v>3691.9650000000001</v>
      </c>
      <c r="U9" s="19">
        <v>1292.819</v>
      </c>
      <c r="V9" s="119">
        <v>2287.779</v>
      </c>
      <c r="W9" s="375">
        <v>3580.598</v>
      </c>
      <c r="X9" s="345">
        <f t="shared" si="10"/>
        <v>7.1125372657695807E-2</v>
      </c>
      <c r="Y9" s="323">
        <f t="shared" si="11"/>
        <v>0.10980856850286863</v>
      </c>
      <c r="Z9" s="399">
        <f t="shared" si="12"/>
        <v>9.0845689358241971E-2</v>
      </c>
      <c r="AA9" s="323">
        <f t="shared" si="13"/>
        <v>6.5285088590835899E-2</v>
      </c>
      <c r="AB9" s="323">
        <f t="shared" si="14"/>
        <v>0.12547088347329063</v>
      </c>
      <c r="AC9" s="399">
        <f t="shared" si="15"/>
        <v>9.4136551024768131E-2</v>
      </c>
      <c r="AE9" s="394">
        <f t="shared" si="7"/>
        <v>-8.7615307907664849E-2</v>
      </c>
      <c r="AF9" s="395">
        <f t="shared" si="7"/>
        <v>5.6180269169467173E-3</v>
      </c>
      <c r="AG9" s="386">
        <f t="shared" si="7"/>
        <v>-3.0164695494133933E-2</v>
      </c>
      <c r="AI9" s="27">
        <f t="shared" si="8"/>
        <v>3.9735473920358944</v>
      </c>
      <c r="AJ9" s="28">
        <f t="shared" si="8"/>
        <v>4.5729154522466597</v>
      </c>
      <c r="AK9" s="402">
        <f t="shared" si="8"/>
        <v>4.3226682308973015</v>
      </c>
      <c r="AL9" s="28">
        <f t="shared" si="8"/>
        <v>3.5978599059360472</v>
      </c>
      <c r="AM9" s="28">
        <f t="shared" si="8"/>
        <v>4.3224116398977488</v>
      </c>
      <c r="AN9" s="402">
        <f t="shared" si="8"/>
        <v>4.0294233822822756</v>
      </c>
      <c r="AO9" s="384">
        <f t="shared" si="9"/>
        <v>-9.4547126039777565E-2</v>
      </c>
      <c r="AP9" s="385">
        <f t="shared" si="9"/>
        <v>-5.4779891507908629E-2</v>
      </c>
      <c r="AQ9" s="386">
        <f t="shared" si="9"/>
        <v>-6.7838851596101785E-2</v>
      </c>
    </row>
    <row r="10" spans="1:43" ht="20.100000000000001" customHeight="1">
      <c r="A10" s="8" t="s">
        <v>177</v>
      </c>
      <c r="B10" s="19">
        <v>10744.48</v>
      </c>
      <c r="C10" s="371">
        <v>1541.6699999999998</v>
      </c>
      <c r="D10" s="375">
        <v>12286.15</v>
      </c>
      <c r="E10" s="19">
        <v>13479.690000000002</v>
      </c>
      <c r="F10" s="369">
        <v>3457.76</v>
      </c>
      <c r="G10" s="377">
        <v>16937.450000000004</v>
      </c>
      <c r="H10" s="345">
        <f t="shared" si="0"/>
        <v>0.14697414224228963</v>
      </c>
      <c r="I10" s="323">
        <f t="shared" si="1"/>
        <v>3.3626739634716241E-2</v>
      </c>
      <c r="J10" s="399">
        <f t="shared" si="2"/>
        <v>0.10328739261029168</v>
      </c>
      <c r="K10" s="323">
        <f t="shared" si="3"/>
        <v>0.18697420098940479</v>
      </c>
      <c r="L10" s="323">
        <f t="shared" si="4"/>
        <v>7.9689498209396956E-2</v>
      </c>
      <c r="M10" s="399">
        <f t="shared" si="5"/>
        <v>0.1466645757612336</v>
      </c>
      <c r="N10" s="394">
        <f t="shared" si="6"/>
        <v>0.25456885768320131</v>
      </c>
      <c r="O10" s="395">
        <f t="shared" si="6"/>
        <v>1.2428665019102665</v>
      </c>
      <c r="P10" s="386">
        <f t="shared" si="6"/>
        <v>0.37858075963585053</v>
      </c>
      <c r="R10" s="401">
        <v>1943.9690000000003</v>
      </c>
      <c r="S10" s="369">
        <v>380.72199999999998</v>
      </c>
      <c r="T10" s="374">
        <v>2324.6910000000003</v>
      </c>
      <c r="U10" s="19">
        <v>2714.0710000000004</v>
      </c>
      <c r="V10" s="119">
        <v>814.16599999999994</v>
      </c>
      <c r="W10" s="375">
        <v>3528.2370000000001</v>
      </c>
      <c r="X10" s="345">
        <f t="shared" si="10"/>
        <v>9.757850363488231E-2</v>
      </c>
      <c r="Y10" s="323">
        <f t="shared" si="11"/>
        <v>1.8376516294761204E-2</v>
      </c>
      <c r="Z10" s="399">
        <f t="shared" si="12"/>
        <v>5.7202101439179656E-2</v>
      </c>
      <c r="AA10" s="323">
        <f t="shared" si="13"/>
        <v>0.13705581808189593</v>
      </c>
      <c r="AB10" s="323">
        <f t="shared" si="14"/>
        <v>4.4652095903457083E-2</v>
      </c>
      <c r="AC10" s="399">
        <f t="shared" si="15"/>
        <v>9.2759941880650898E-2</v>
      </c>
      <c r="AE10" s="394">
        <f t="shared" si="7"/>
        <v>0.39614932131119374</v>
      </c>
      <c r="AF10" s="395">
        <f t="shared" si="7"/>
        <v>1.1384789951723304</v>
      </c>
      <c r="AG10" s="386">
        <f t="shared" si="7"/>
        <v>0.51772300060524157</v>
      </c>
      <c r="AI10" s="27">
        <f t="shared" si="8"/>
        <v>1.8092722960999512</v>
      </c>
      <c r="AJ10" s="28">
        <f t="shared" si="8"/>
        <v>2.4695427685561762</v>
      </c>
      <c r="AK10" s="402">
        <f t="shared" si="8"/>
        <v>1.8921232444663303</v>
      </c>
      <c r="AL10" s="28">
        <f t="shared" si="8"/>
        <v>2.0134520897735779</v>
      </c>
      <c r="AM10" s="28">
        <f t="shared" si="8"/>
        <v>2.3546052936004811</v>
      </c>
      <c r="AN10" s="402">
        <f t="shared" si="8"/>
        <v>2.0830981050866564</v>
      </c>
      <c r="AO10" s="384">
        <f t="shared" si="9"/>
        <v>0.11285188753166374</v>
      </c>
      <c r="AP10" s="385">
        <f t="shared" si="9"/>
        <v>-4.654200624469991E-2</v>
      </c>
      <c r="AQ10" s="386">
        <f t="shared" si="9"/>
        <v>0.10093151235198222</v>
      </c>
    </row>
    <row r="11" spans="1:43" ht="20.100000000000001" customHeight="1">
      <c r="A11" s="8" t="s">
        <v>171</v>
      </c>
      <c r="B11" s="19">
        <v>3972.7</v>
      </c>
      <c r="C11" s="371">
        <v>3301.1299999999997</v>
      </c>
      <c r="D11" s="375">
        <v>7273.83</v>
      </c>
      <c r="E11" s="19">
        <v>4253.05</v>
      </c>
      <c r="F11" s="369">
        <v>3064.5299999999997</v>
      </c>
      <c r="G11" s="377">
        <v>7317.58</v>
      </c>
      <c r="H11" s="345">
        <f t="shared" si="0"/>
        <v>5.4342711316503367E-2</v>
      </c>
      <c r="I11" s="323">
        <f t="shared" si="1"/>
        <v>7.2003891241543799E-2</v>
      </c>
      <c r="J11" s="399">
        <f t="shared" si="2"/>
        <v>6.1149744630377943E-2</v>
      </c>
      <c r="K11" s="323">
        <f t="shared" si="3"/>
        <v>5.8993242835553933E-2</v>
      </c>
      <c r="L11" s="323">
        <f t="shared" si="4"/>
        <v>7.0626896588439694E-2</v>
      </c>
      <c r="M11" s="399">
        <f t="shared" si="5"/>
        <v>6.3364306096778886E-2</v>
      </c>
      <c r="N11" s="394">
        <f t="shared" si="6"/>
        <v>7.0569134341883444E-2</v>
      </c>
      <c r="O11" s="395">
        <f t="shared" si="6"/>
        <v>-7.1672427320341806E-2</v>
      </c>
      <c r="P11" s="386">
        <f t="shared" si="6"/>
        <v>6.0147130191384734E-3</v>
      </c>
      <c r="R11" s="401">
        <v>1352.4069999999999</v>
      </c>
      <c r="S11" s="369">
        <v>1398.66</v>
      </c>
      <c r="T11" s="374">
        <v>2751.067</v>
      </c>
      <c r="U11" s="19">
        <v>1503.0559999999998</v>
      </c>
      <c r="V11" s="119">
        <v>1360.3429999999998</v>
      </c>
      <c r="W11" s="375">
        <v>2863.3989999999994</v>
      </c>
      <c r="X11" s="345">
        <f t="shared" si="10"/>
        <v>6.7884750922129034E-2</v>
      </c>
      <c r="Y11" s="323">
        <f t="shared" si="11"/>
        <v>6.750988458988634E-2</v>
      </c>
      <c r="Z11" s="399">
        <f t="shared" si="12"/>
        <v>6.769364771489185E-2</v>
      </c>
      <c r="AA11" s="323">
        <f t="shared" si="13"/>
        <v>7.5901687797740786E-2</v>
      </c>
      <c r="AB11" s="323">
        <f t="shared" si="14"/>
        <v>7.4606611056708974E-2</v>
      </c>
      <c r="AC11" s="399">
        <f t="shared" si="15"/>
        <v>7.5280862601099036E-2</v>
      </c>
      <c r="AE11" s="394">
        <f t="shared" si="7"/>
        <v>0.11139324182734923</v>
      </c>
      <c r="AF11" s="395">
        <f t="shared" si="7"/>
        <v>-2.7395507128251492E-2</v>
      </c>
      <c r="AG11" s="386">
        <f t="shared" si="7"/>
        <v>4.0832157123036054E-2</v>
      </c>
      <c r="AI11" s="27">
        <f t="shared" si="8"/>
        <v>3.4042515166008003</v>
      </c>
      <c r="AJ11" s="28">
        <f t="shared" si="8"/>
        <v>4.236912814702845</v>
      </c>
      <c r="AK11" s="402">
        <f t="shared" si="8"/>
        <v>3.7821436574679361</v>
      </c>
      <c r="AL11" s="28">
        <f t="shared" si="8"/>
        <v>3.534066140769565</v>
      </c>
      <c r="AM11" s="28">
        <f t="shared" si="8"/>
        <v>4.4389939077117866</v>
      </c>
      <c r="AN11" s="402">
        <f t="shared" si="8"/>
        <v>3.913040923365374</v>
      </c>
      <c r="AO11" s="384">
        <f t="shared" si="9"/>
        <v>3.8133088444177815E-2</v>
      </c>
      <c r="AP11" s="385">
        <f t="shared" si="9"/>
        <v>4.7695362601676415E-2</v>
      </c>
      <c r="AQ11" s="386">
        <f t="shared" si="9"/>
        <v>3.4609279221580601E-2</v>
      </c>
    </row>
    <row r="12" spans="1:43" ht="20.100000000000001" customHeight="1">
      <c r="A12" s="8" t="s">
        <v>173</v>
      </c>
      <c r="B12" s="19">
        <v>5830.880000000001</v>
      </c>
      <c r="C12" s="371">
        <v>2544.7700000000004</v>
      </c>
      <c r="D12" s="375">
        <v>8375.6500000000015</v>
      </c>
      <c r="E12" s="19">
        <v>6207.41</v>
      </c>
      <c r="F12" s="369">
        <v>3101.99</v>
      </c>
      <c r="G12" s="377">
        <v>9309.4</v>
      </c>
      <c r="H12" s="345">
        <f t="shared" si="0"/>
        <v>7.9760824769344069E-2</v>
      </c>
      <c r="I12" s="323">
        <f t="shared" si="1"/>
        <v>5.5506248561778382E-2</v>
      </c>
      <c r="J12" s="399">
        <f t="shared" si="2"/>
        <v>7.0412541757701938E-2</v>
      </c>
      <c r="K12" s="323">
        <f t="shared" si="3"/>
        <v>8.6101796477785542E-2</v>
      </c>
      <c r="L12" s="323">
        <f t="shared" si="4"/>
        <v>7.1490220995837545E-2</v>
      </c>
      <c r="M12" s="399">
        <f t="shared" si="5"/>
        <v>8.0611851346668345E-2</v>
      </c>
      <c r="N12" s="394">
        <f t="shared" si="6"/>
        <v>6.4575158466646326E-2</v>
      </c>
      <c r="O12" s="395">
        <f t="shared" si="6"/>
        <v>0.21896674355639184</v>
      </c>
      <c r="P12" s="386">
        <f t="shared" si="6"/>
        <v>0.11148388483281871</v>
      </c>
      <c r="R12" s="401">
        <v>1346.338</v>
      </c>
      <c r="S12" s="369">
        <v>966.67100000000005</v>
      </c>
      <c r="T12" s="374">
        <v>2313.009</v>
      </c>
      <c r="U12" s="19">
        <v>1371.9280000000001</v>
      </c>
      <c r="V12" s="119">
        <v>1129.7</v>
      </c>
      <c r="W12" s="375">
        <v>2501.6280000000002</v>
      </c>
      <c r="X12" s="345">
        <f t="shared" si="10"/>
        <v>6.7580114408604328E-2</v>
      </c>
      <c r="Y12" s="323">
        <f t="shared" si="11"/>
        <v>4.6658836061937867E-2</v>
      </c>
      <c r="Z12" s="399">
        <f t="shared" si="12"/>
        <v>5.6914650354707566E-2</v>
      </c>
      <c r="AA12" s="323">
        <f t="shared" si="13"/>
        <v>6.927995413143552E-2</v>
      </c>
      <c r="AB12" s="323">
        <f t="shared" si="14"/>
        <v>6.1957233220418774E-2</v>
      </c>
      <c r="AC12" s="399">
        <f t="shared" si="15"/>
        <v>6.5769637325102867E-2</v>
      </c>
      <c r="AE12" s="394">
        <f t="shared" si="7"/>
        <v>1.9007114112503803E-2</v>
      </c>
      <c r="AF12" s="395">
        <f t="shared" si="7"/>
        <v>0.1686499336382285</v>
      </c>
      <c r="AG12" s="386">
        <f t="shared" si="7"/>
        <v>8.1547023811839967E-2</v>
      </c>
      <c r="AI12" s="27">
        <f t="shared" si="8"/>
        <v>2.3089790906346894</v>
      </c>
      <c r="AJ12" s="28">
        <f t="shared" si="8"/>
        <v>3.7986576390007736</v>
      </c>
      <c r="AK12" s="402">
        <f t="shared" si="8"/>
        <v>2.7615874588837874</v>
      </c>
      <c r="AL12" s="28">
        <f t="shared" si="8"/>
        <v>2.2101456162876305</v>
      </c>
      <c r="AM12" s="28">
        <f t="shared" si="8"/>
        <v>3.6418557119784403</v>
      </c>
      <c r="AN12" s="402">
        <f t="shared" si="8"/>
        <v>2.6872064794723616</v>
      </c>
      <c r="AO12" s="384">
        <f t="shared" si="9"/>
        <v>-4.2803971135092302E-2</v>
      </c>
      <c r="AP12" s="385">
        <f t="shared" si="9"/>
        <v>-4.127824666599321E-2</v>
      </c>
      <c r="AQ12" s="386">
        <f t="shared" si="9"/>
        <v>-2.693413861369796E-2</v>
      </c>
    </row>
    <row r="13" spans="1:43" ht="20.100000000000001" customHeight="1">
      <c r="A13" s="8" t="s">
        <v>176</v>
      </c>
      <c r="B13" s="19">
        <v>6086.6900000000005</v>
      </c>
      <c r="C13" s="371">
        <v>2147.7199999999998</v>
      </c>
      <c r="D13" s="375">
        <v>8234.41</v>
      </c>
      <c r="E13" s="19">
        <v>6125.55</v>
      </c>
      <c r="F13" s="369">
        <v>3374.9900000000002</v>
      </c>
      <c r="G13" s="377">
        <v>9500.5400000000009</v>
      </c>
      <c r="H13" s="345">
        <f t="shared" si="0"/>
        <v>8.3260059290419089E-2</v>
      </c>
      <c r="I13" s="323">
        <f t="shared" si="1"/>
        <v>4.6845836818691922E-2</v>
      </c>
      <c r="J13" s="399">
        <f t="shared" si="2"/>
        <v>6.9225163178384772E-2</v>
      </c>
      <c r="K13" s="323">
        <f t="shared" si="3"/>
        <v>8.4966332079643409E-2</v>
      </c>
      <c r="L13" s="323">
        <f t="shared" si="4"/>
        <v>7.778193384206325E-2</v>
      </c>
      <c r="M13" s="399">
        <f t="shared" si="5"/>
        <v>8.2266968676077565E-2</v>
      </c>
      <c r="N13" s="394">
        <f t="shared" si="6"/>
        <v>6.3844224036380482E-3</v>
      </c>
      <c r="O13" s="395">
        <f t="shared" si="6"/>
        <v>0.57142923658577494</v>
      </c>
      <c r="P13" s="386">
        <f t="shared" si="6"/>
        <v>0.15376086446995002</v>
      </c>
      <c r="R13" s="401">
        <v>1183.915</v>
      </c>
      <c r="S13" s="369">
        <v>642.17900000000009</v>
      </c>
      <c r="T13" s="374">
        <v>1826.0940000000001</v>
      </c>
      <c r="U13" s="19">
        <v>1190.7860000000001</v>
      </c>
      <c r="V13" s="119">
        <v>1026.498</v>
      </c>
      <c r="W13" s="375">
        <v>2217.2840000000001</v>
      </c>
      <c r="X13" s="345">
        <f t="shared" si="10"/>
        <v>5.9427210069137759E-2</v>
      </c>
      <c r="Y13" s="323">
        <f t="shared" si="11"/>
        <v>3.0996403826554431E-2</v>
      </c>
      <c r="Z13" s="399">
        <f t="shared" si="12"/>
        <v>4.4933461791471348E-2</v>
      </c>
      <c r="AA13" s="323">
        <f t="shared" si="13"/>
        <v>6.0132601317529469E-2</v>
      </c>
      <c r="AB13" s="323">
        <f t="shared" si="14"/>
        <v>5.6297225800029591E-2</v>
      </c>
      <c r="AC13" s="399">
        <f t="shared" si="15"/>
        <v>5.8294024741789498E-2</v>
      </c>
      <c r="AE13" s="394">
        <f t="shared" si="7"/>
        <v>5.8036261049147064E-3</v>
      </c>
      <c r="AF13" s="395">
        <f t="shared" si="7"/>
        <v>0.59846086527276643</v>
      </c>
      <c r="AG13" s="386">
        <f t="shared" si="7"/>
        <v>0.21422226895220073</v>
      </c>
      <c r="AI13" s="27">
        <f t="shared" si="8"/>
        <v>1.9450883813698412</v>
      </c>
      <c r="AJ13" s="28">
        <f t="shared" si="8"/>
        <v>2.990049913396533</v>
      </c>
      <c r="AK13" s="402">
        <f t="shared" si="8"/>
        <v>2.2176379364156023</v>
      </c>
      <c r="AL13" s="28">
        <f t="shared" si="8"/>
        <v>1.9439658479646726</v>
      </c>
      <c r="AM13" s="28">
        <f t="shared" si="8"/>
        <v>3.0414845673616808</v>
      </c>
      <c r="AN13" s="402">
        <f t="shared" si="8"/>
        <v>2.3338504969191223</v>
      </c>
      <c r="AO13" s="384">
        <f t="shared" si="9"/>
        <v>-5.771117733878987E-4</v>
      </c>
      <c r="AP13" s="385">
        <f t="shared" si="9"/>
        <v>1.7201938246817039E-2</v>
      </c>
      <c r="AQ13" s="386">
        <f t="shared" si="9"/>
        <v>5.240375743722888E-2</v>
      </c>
    </row>
    <row r="14" spans="1:43" ht="20.100000000000001" customHeight="1">
      <c r="A14" s="8" t="s">
        <v>179</v>
      </c>
      <c r="B14" s="19">
        <v>1693.05</v>
      </c>
      <c r="C14" s="371">
        <v>3194.1099999999997</v>
      </c>
      <c r="D14" s="375">
        <v>4887.16</v>
      </c>
      <c r="E14" s="19">
        <v>1456.53</v>
      </c>
      <c r="F14" s="369">
        <v>2472.85</v>
      </c>
      <c r="G14" s="377">
        <v>3929.38</v>
      </c>
      <c r="H14" s="345">
        <f t="shared" si="0"/>
        <v>2.3159294030358702E-2</v>
      </c>
      <c r="I14" s="323">
        <f t="shared" si="1"/>
        <v>6.9669582553103779E-2</v>
      </c>
      <c r="J14" s="399">
        <f t="shared" si="2"/>
        <v>4.1085450989065991E-2</v>
      </c>
      <c r="K14" s="323">
        <f t="shared" si="3"/>
        <v>2.0203248959515963E-2</v>
      </c>
      <c r="L14" s="323">
        <f t="shared" si="4"/>
        <v>5.6990703706187605E-2</v>
      </c>
      <c r="M14" s="399">
        <f t="shared" si="5"/>
        <v>3.4025242920550376E-2</v>
      </c>
      <c r="N14" s="394">
        <f t="shared" si="6"/>
        <v>-0.13970054044475946</v>
      </c>
      <c r="O14" s="395">
        <f t="shared" si="6"/>
        <v>-0.22580938039078174</v>
      </c>
      <c r="P14" s="386">
        <f t="shared" si="6"/>
        <v>-0.19597885070265753</v>
      </c>
      <c r="R14" s="401">
        <v>625.96500000000003</v>
      </c>
      <c r="S14" s="369">
        <v>1875.0450000000001</v>
      </c>
      <c r="T14" s="374">
        <v>2501.0100000000002</v>
      </c>
      <c r="U14" s="19">
        <v>518.59100000000001</v>
      </c>
      <c r="V14" s="119">
        <v>1290.3690000000001</v>
      </c>
      <c r="W14" s="375">
        <v>1808.96</v>
      </c>
      <c r="X14" s="345">
        <f t="shared" si="10"/>
        <v>3.1420628635440741E-2</v>
      </c>
      <c r="Y14" s="323">
        <f t="shared" si="11"/>
        <v>9.0503819048834908E-2</v>
      </c>
      <c r="Z14" s="399">
        <f t="shared" si="12"/>
        <v>6.1540663993796471E-2</v>
      </c>
      <c r="AA14" s="323">
        <f t="shared" si="13"/>
        <v>2.6187934565790095E-2</v>
      </c>
      <c r="AB14" s="323">
        <f t="shared" si="14"/>
        <v>7.0768959080639599E-2</v>
      </c>
      <c r="AC14" s="399">
        <f t="shared" si="15"/>
        <v>4.7558886907093333E-2</v>
      </c>
      <c r="AE14" s="394">
        <f t="shared" si="7"/>
        <v>-0.1715335521954103</v>
      </c>
      <c r="AF14" s="395">
        <f t="shared" si="7"/>
        <v>-0.31181971632680811</v>
      </c>
      <c r="AG14" s="386">
        <f t="shared" si="7"/>
        <v>-0.27670820988320721</v>
      </c>
      <c r="AI14" s="27">
        <f t="shared" si="8"/>
        <v>3.6972623372020914</v>
      </c>
      <c r="AJ14" s="28">
        <f t="shared" si="8"/>
        <v>5.8703206840090054</v>
      </c>
      <c r="AK14" s="402">
        <f t="shared" si="8"/>
        <v>5.1175120110657328</v>
      </c>
      <c r="AL14" s="28">
        <f t="shared" si="8"/>
        <v>3.5604553287608223</v>
      </c>
      <c r="AM14" s="28">
        <f t="shared" si="8"/>
        <v>5.2181450553005648</v>
      </c>
      <c r="AN14" s="402">
        <f t="shared" si="8"/>
        <v>4.603677933923418</v>
      </c>
      <c r="AO14" s="384">
        <f t="shared" si="9"/>
        <v>-3.700224543568581E-2</v>
      </c>
      <c r="AP14" s="385">
        <f t="shared" si="9"/>
        <v>-0.11109710419824147</v>
      </c>
      <c r="AQ14" s="386">
        <f t="shared" si="9"/>
        <v>-0.10040700950603296</v>
      </c>
    </row>
    <row r="15" spans="1:43" ht="20.100000000000001" customHeight="1">
      <c r="A15" s="8" t="s">
        <v>168</v>
      </c>
      <c r="B15" s="19">
        <v>4065.8599999999997</v>
      </c>
      <c r="C15" s="371">
        <v>2159</v>
      </c>
      <c r="D15" s="375">
        <v>6224.86</v>
      </c>
      <c r="E15" s="19">
        <v>3573.4000000000005</v>
      </c>
      <c r="F15" s="369">
        <v>1958.67</v>
      </c>
      <c r="G15" s="377">
        <v>5532.0700000000006</v>
      </c>
      <c r="H15" s="345">
        <f t="shared" si="0"/>
        <v>5.5617050427497261E-2</v>
      </c>
      <c r="I15" s="323">
        <f t="shared" si="1"/>
        <v>4.709187496114757E-2</v>
      </c>
      <c r="J15" s="399">
        <f t="shared" si="2"/>
        <v>5.2331247686549516E-2</v>
      </c>
      <c r="K15" s="323">
        <f t="shared" si="3"/>
        <v>4.9565947719535028E-2</v>
      </c>
      <c r="L15" s="323">
        <f t="shared" si="4"/>
        <v>4.5140619782113145E-2</v>
      </c>
      <c r="M15" s="399">
        <f t="shared" si="5"/>
        <v>4.7903238068980128E-2</v>
      </c>
      <c r="N15" s="394">
        <f t="shared" si="6"/>
        <v>-0.12112074690225418</v>
      </c>
      <c r="O15" s="395">
        <f t="shared" si="6"/>
        <v>-9.2788327929597E-2</v>
      </c>
      <c r="P15" s="386">
        <f t="shared" si="6"/>
        <v>-0.11129406926420821</v>
      </c>
      <c r="R15" s="401">
        <v>1018.3330000000001</v>
      </c>
      <c r="S15" s="369">
        <v>701.87</v>
      </c>
      <c r="T15" s="374">
        <v>1720.203</v>
      </c>
      <c r="U15" s="19">
        <v>931.25099999999998</v>
      </c>
      <c r="V15" s="119">
        <v>683.18399999999997</v>
      </c>
      <c r="W15" s="375">
        <v>1614.4349999999999</v>
      </c>
      <c r="X15" s="345">
        <f t="shared" si="10"/>
        <v>5.1115738132666004E-2</v>
      </c>
      <c r="Y15" s="323">
        <f t="shared" si="11"/>
        <v>3.3877541859425112E-2</v>
      </c>
      <c r="Z15" s="399">
        <f t="shared" si="12"/>
        <v>4.2327873468766881E-2</v>
      </c>
      <c r="AA15" s="323">
        <f t="shared" si="13"/>
        <v>4.7026539705329613E-2</v>
      </c>
      <c r="AB15" s="323">
        <f t="shared" si="14"/>
        <v>3.7468522988809927E-2</v>
      </c>
      <c r="AC15" s="399">
        <f t="shared" si="15"/>
        <v>4.2444681797194642E-2</v>
      </c>
      <c r="AE15" s="394">
        <f t="shared" si="7"/>
        <v>-8.5514266944113668E-2</v>
      </c>
      <c r="AF15" s="395">
        <f t="shared" si="7"/>
        <v>-2.6623163833758439E-2</v>
      </c>
      <c r="AG15" s="386">
        <f t="shared" si="7"/>
        <v>-6.1485766505464778E-2</v>
      </c>
      <c r="AI15" s="27">
        <f t="shared" si="8"/>
        <v>2.5045943539620157</v>
      </c>
      <c r="AJ15" s="28">
        <f t="shared" si="8"/>
        <v>3.2509031959240393</v>
      </c>
      <c r="AK15" s="402">
        <f t="shared" si="8"/>
        <v>2.7634404629180414</v>
      </c>
      <c r="AL15" s="28">
        <f t="shared" si="8"/>
        <v>2.6060642525326019</v>
      </c>
      <c r="AM15" s="28">
        <f t="shared" si="8"/>
        <v>3.4879995098714938</v>
      </c>
      <c r="AN15" s="402">
        <f t="shared" si="8"/>
        <v>2.9183199055688016</v>
      </c>
      <c r="AO15" s="384">
        <f t="shared" si="9"/>
        <v>4.0513506073377129E-2</v>
      </c>
      <c r="AP15" s="385">
        <f t="shared" si="9"/>
        <v>7.2932443588207801E-2</v>
      </c>
      <c r="AQ15" s="386">
        <f t="shared" si="9"/>
        <v>5.6045876409877876E-2</v>
      </c>
    </row>
    <row r="16" spans="1:43" ht="20.100000000000001" customHeight="1">
      <c r="A16" s="8" t="s">
        <v>180</v>
      </c>
      <c r="B16" s="19">
        <v>4169.5</v>
      </c>
      <c r="C16" s="371">
        <v>1644.4099999999999</v>
      </c>
      <c r="D16" s="375">
        <v>5813.91</v>
      </c>
      <c r="E16" s="19">
        <v>3684.71</v>
      </c>
      <c r="F16" s="369">
        <v>1401.5800000000002</v>
      </c>
      <c r="G16" s="377">
        <v>5086.29</v>
      </c>
      <c r="H16" s="345">
        <f t="shared" si="0"/>
        <v>5.7034745848959345E-2</v>
      </c>
      <c r="I16" s="323">
        <f t="shared" si="1"/>
        <v>3.5867693425132317E-2</v>
      </c>
      <c r="J16" s="399">
        <f t="shared" si="2"/>
        <v>4.8876466978744433E-2</v>
      </c>
      <c r="K16" s="323">
        <f t="shared" si="3"/>
        <v>5.1109907433158304E-2</v>
      </c>
      <c r="L16" s="323">
        <f t="shared" si="4"/>
        <v>3.2301607659388332E-2</v>
      </c>
      <c r="M16" s="399">
        <f t="shared" si="5"/>
        <v>4.4043144927282715E-2</v>
      </c>
      <c r="N16" s="394">
        <f t="shared" si="6"/>
        <v>-0.11627053603549585</v>
      </c>
      <c r="O16" s="395">
        <f t="shared" si="6"/>
        <v>-0.14766998497941494</v>
      </c>
      <c r="P16" s="386">
        <f t="shared" si="6"/>
        <v>-0.12515157613378947</v>
      </c>
      <c r="R16" s="401">
        <v>933.82500000000005</v>
      </c>
      <c r="S16" s="369">
        <v>389.05</v>
      </c>
      <c r="T16" s="374">
        <v>1322.875</v>
      </c>
      <c r="U16" s="19">
        <v>870.21199999999999</v>
      </c>
      <c r="V16" s="119">
        <v>515.93700000000001</v>
      </c>
      <c r="W16" s="375">
        <v>1386.1489999999999</v>
      </c>
      <c r="X16" s="345">
        <f t="shared" si="10"/>
        <v>4.6873816484133211E-2</v>
      </c>
      <c r="Y16" s="323">
        <f t="shared" si="11"/>
        <v>1.8778488410117741E-2</v>
      </c>
      <c r="Z16" s="399">
        <f t="shared" si="12"/>
        <v>3.255109171126605E-2</v>
      </c>
      <c r="AA16" s="323">
        <f t="shared" si="13"/>
        <v>4.3944177423760396E-2</v>
      </c>
      <c r="AB16" s="323">
        <f t="shared" si="14"/>
        <v>2.8296033492115784E-2</v>
      </c>
      <c r="AC16" s="399">
        <f t="shared" si="15"/>
        <v>3.644287520308935E-2</v>
      </c>
      <c r="AE16" s="394">
        <f t="shared" si="7"/>
        <v>-6.8120900597006998E-2</v>
      </c>
      <c r="AF16" s="395">
        <f t="shared" si="7"/>
        <v>0.32614573962215654</v>
      </c>
      <c r="AG16" s="386">
        <f t="shared" si="7"/>
        <v>4.7830671832183605E-2</v>
      </c>
      <c r="AI16" s="27">
        <f t="shared" si="8"/>
        <v>2.2396570332174122</v>
      </c>
      <c r="AJ16" s="28">
        <f t="shared" si="8"/>
        <v>2.3658941504855848</v>
      </c>
      <c r="AK16" s="402">
        <f t="shared" si="8"/>
        <v>2.2753620197079076</v>
      </c>
      <c r="AL16" s="28">
        <f t="shared" si="8"/>
        <v>2.3616838231502615</v>
      </c>
      <c r="AM16" s="28">
        <f t="shared" si="8"/>
        <v>3.6811098902666988</v>
      </c>
      <c r="AN16" s="402">
        <f t="shared" si="8"/>
        <v>2.7252653702403911</v>
      </c>
      <c r="AO16" s="384">
        <f t="shared" si="9"/>
        <v>5.44845876502573E-2</v>
      </c>
      <c r="AP16" s="385">
        <f t="shared" si="9"/>
        <v>0.55590641682392017</v>
      </c>
      <c r="AQ16" s="386">
        <f t="shared" si="9"/>
        <v>0.19772825011390421</v>
      </c>
    </row>
    <row r="17" spans="1:43" ht="20.100000000000001" customHeight="1">
      <c r="A17" s="8" t="s">
        <v>184</v>
      </c>
      <c r="B17" s="19">
        <v>776.27</v>
      </c>
      <c r="C17" s="371">
        <v>860.12</v>
      </c>
      <c r="D17" s="375">
        <v>1636.3899999999999</v>
      </c>
      <c r="E17" s="19">
        <v>825.0200000000001</v>
      </c>
      <c r="F17" s="369">
        <v>1041.58</v>
      </c>
      <c r="G17" s="377">
        <v>1866.6</v>
      </c>
      <c r="H17" s="345">
        <f t="shared" si="0"/>
        <v>1.061862625258944E-2</v>
      </c>
      <c r="I17" s="323">
        <f t="shared" si="1"/>
        <v>1.8760844600084415E-2</v>
      </c>
      <c r="J17" s="399">
        <f t="shared" si="2"/>
        <v>1.37568283305637E-2</v>
      </c>
      <c r="K17" s="323">
        <f t="shared" si="3"/>
        <v>1.144369457311546E-2</v>
      </c>
      <c r="L17" s="323">
        <f t="shared" si="4"/>
        <v>2.400484346656323E-2</v>
      </c>
      <c r="M17" s="399">
        <f t="shared" si="5"/>
        <v>1.6163241640029552E-2</v>
      </c>
      <c r="N17" s="394">
        <f t="shared" si="6"/>
        <v>6.2800314323624665E-2</v>
      </c>
      <c r="O17" s="395">
        <f t="shared" si="6"/>
        <v>0.21097056224712821</v>
      </c>
      <c r="P17" s="386">
        <f t="shared" si="6"/>
        <v>0.14068162235163992</v>
      </c>
      <c r="R17" s="401">
        <v>368.77100000000002</v>
      </c>
      <c r="S17" s="369">
        <v>388.18200000000002</v>
      </c>
      <c r="T17" s="374">
        <v>756.95299999999997</v>
      </c>
      <c r="U17" s="19">
        <v>490.91300000000001</v>
      </c>
      <c r="V17" s="119">
        <v>424.18299999999999</v>
      </c>
      <c r="W17" s="375">
        <v>915.096</v>
      </c>
      <c r="X17" s="345">
        <f t="shared" si="10"/>
        <v>1.8510646190314339E-2</v>
      </c>
      <c r="Y17" s="323">
        <f t="shared" si="11"/>
        <v>1.8736592180995566E-2</v>
      </c>
      <c r="Z17" s="399">
        <f t="shared" si="12"/>
        <v>1.8625831257010651E-2</v>
      </c>
      <c r="AA17" s="323">
        <f t="shared" si="13"/>
        <v>2.4790244183751187E-2</v>
      </c>
      <c r="AB17" s="323">
        <f t="shared" si="14"/>
        <v>2.3263879843442414E-2</v>
      </c>
      <c r="AC17" s="399">
        <f t="shared" si="15"/>
        <v>2.4058545889977377E-2</v>
      </c>
      <c r="AE17" s="394">
        <f t="shared" si="7"/>
        <v>0.33121368003449292</v>
      </c>
      <c r="AF17" s="395">
        <f t="shared" si="7"/>
        <v>9.2742579511672293E-2</v>
      </c>
      <c r="AG17" s="386">
        <f t="shared" si="7"/>
        <v>0.2089205010086492</v>
      </c>
      <c r="AI17" s="27">
        <f t="shared" si="8"/>
        <v>4.7505507104486844</v>
      </c>
      <c r="AJ17" s="28">
        <f t="shared" si="8"/>
        <v>4.5131144491466308</v>
      </c>
      <c r="AK17" s="402">
        <f t="shared" si="8"/>
        <v>4.6257493629269311</v>
      </c>
      <c r="AL17" s="28">
        <f t="shared" si="8"/>
        <v>5.9503163559671277</v>
      </c>
      <c r="AM17" s="28">
        <f t="shared" si="8"/>
        <v>4.0724956316365528</v>
      </c>
      <c r="AN17" s="402">
        <f t="shared" si="8"/>
        <v>4.9024750883960149</v>
      </c>
      <c r="AO17" s="384">
        <f t="shared" si="9"/>
        <v>0.25255296041353631</v>
      </c>
      <c r="AP17" s="385">
        <f t="shared" si="9"/>
        <v>-9.7630765289675542E-2</v>
      </c>
      <c r="AQ17" s="386">
        <f t="shared" si="9"/>
        <v>5.9822896520702606E-2</v>
      </c>
    </row>
    <row r="18" spans="1:43" ht="20.100000000000001" customHeight="1">
      <c r="A18" s="8" t="s">
        <v>172</v>
      </c>
      <c r="B18" s="19">
        <v>688.17000000000007</v>
      </c>
      <c r="C18" s="371">
        <v>1784</v>
      </c>
      <c r="D18" s="375">
        <v>2472.17</v>
      </c>
      <c r="E18" s="19">
        <v>472.04999999999995</v>
      </c>
      <c r="F18" s="369">
        <v>1408.0399999999997</v>
      </c>
      <c r="G18" s="377">
        <v>1880.0899999999997</v>
      </c>
      <c r="H18" s="345">
        <f t="shared" si="0"/>
        <v>9.413503070123121E-3</v>
      </c>
      <c r="I18" s="323">
        <f t="shared" si="1"/>
        <v>3.8912415438020966E-2</v>
      </c>
      <c r="J18" s="399">
        <f t="shared" si="2"/>
        <v>2.0783076341195965E-2</v>
      </c>
      <c r="K18" s="323">
        <f t="shared" si="3"/>
        <v>6.5477152350720607E-3</v>
      </c>
      <c r="L18" s="323">
        <f t="shared" si="4"/>
        <v>3.245048848351513E-2</v>
      </c>
      <c r="M18" s="399">
        <f t="shared" si="5"/>
        <v>1.6280054095683682E-2</v>
      </c>
      <c r="N18" s="394">
        <f t="shared" si="6"/>
        <v>-0.31405030733685002</v>
      </c>
      <c r="O18" s="395">
        <f t="shared" si="6"/>
        <v>-0.21073991031390149</v>
      </c>
      <c r="P18" s="386">
        <f t="shared" si="6"/>
        <v>-0.23949809276870132</v>
      </c>
      <c r="R18" s="401">
        <v>242.34300000000002</v>
      </c>
      <c r="S18" s="369">
        <v>973.94099999999992</v>
      </c>
      <c r="T18" s="374">
        <v>1216.2839999999999</v>
      </c>
      <c r="U18" s="19">
        <v>160.42499999999998</v>
      </c>
      <c r="V18" s="119">
        <v>712.84400000000005</v>
      </c>
      <c r="W18" s="375">
        <v>873.26900000000001</v>
      </c>
      <c r="X18" s="345">
        <f t="shared" si="10"/>
        <v>1.2164529015837332E-2</v>
      </c>
      <c r="Y18" s="323">
        <f t="shared" si="11"/>
        <v>4.7009741114608615E-2</v>
      </c>
      <c r="Z18" s="399">
        <f t="shared" si="12"/>
        <v>2.9928278961311922E-2</v>
      </c>
      <c r="AA18" s="323">
        <f t="shared" si="13"/>
        <v>8.101180704479783E-3</v>
      </c>
      <c r="AB18" s="323">
        <f t="shared" si="14"/>
        <v>3.9095195147186158E-2</v>
      </c>
      <c r="AC18" s="399">
        <f t="shared" si="15"/>
        <v>2.2958883342069743E-2</v>
      </c>
      <c r="AE18" s="394">
        <f t="shared" si="7"/>
        <v>-0.33802503063839279</v>
      </c>
      <c r="AF18" s="395">
        <f t="shared" si="7"/>
        <v>-0.26808297422533794</v>
      </c>
      <c r="AG18" s="386">
        <f t="shared" si="7"/>
        <v>-0.28201883770566732</v>
      </c>
      <c r="AI18" s="27">
        <f t="shared" si="8"/>
        <v>3.5215571733728583</v>
      </c>
      <c r="AJ18" s="28">
        <f t="shared" si="8"/>
        <v>5.4593105381165916</v>
      </c>
      <c r="AK18" s="402">
        <f t="shared" si="8"/>
        <v>4.919904375508156</v>
      </c>
      <c r="AL18" s="28">
        <f t="shared" si="8"/>
        <v>3.3984747378455671</v>
      </c>
      <c r="AM18" s="28">
        <f t="shared" si="8"/>
        <v>5.0626686741853932</v>
      </c>
      <c r="AN18" s="402">
        <f t="shared" si="8"/>
        <v>4.6448255136722185</v>
      </c>
      <c r="AO18" s="384">
        <f t="shared" si="9"/>
        <v>-3.4951139359014304E-2</v>
      </c>
      <c r="AP18" s="385">
        <f t="shared" si="9"/>
        <v>-7.2654204438796388E-2</v>
      </c>
      <c r="AQ18" s="386">
        <f t="shared" si="9"/>
        <v>-5.591142445883935E-2</v>
      </c>
    </row>
    <row r="19" spans="1:43" ht="20.100000000000001" customHeight="1">
      <c r="A19" s="8" t="s">
        <v>178</v>
      </c>
      <c r="B19" s="19">
        <v>580.82999999999993</v>
      </c>
      <c r="C19" s="371">
        <v>2524.6</v>
      </c>
      <c r="D19" s="375">
        <v>3105.43</v>
      </c>
      <c r="E19" s="19">
        <v>1308.57</v>
      </c>
      <c r="F19" s="369">
        <v>1462.88</v>
      </c>
      <c r="G19" s="377">
        <v>2771.45</v>
      </c>
      <c r="H19" s="345">
        <f t="shared" si="0"/>
        <v>7.9451952108049052E-3</v>
      </c>
      <c r="I19" s="323">
        <f t="shared" si="1"/>
        <v>5.5066302698894468E-2</v>
      </c>
      <c r="J19" s="399">
        <f t="shared" si="2"/>
        <v>2.6106776136851504E-2</v>
      </c>
      <c r="K19" s="323">
        <f t="shared" si="3"/>
        <v>1.8150924107950953E-2</v>
      </c>
      <c r="L19" s="323">
        <f t="shared" si="4"/>
        <v>3.3714362228888822E-2</v>
      </c>
      <c r="M19" s="399">
        <f t="shared" si="5"/>
        <v>2.399850854133714E-2</v>
      </c>
      <c r="N19" s="394">
        <f t="shared" si="6"/>
        <v>1.2529311502505038</v>
      </c>
      <c r="O19" s="395">
        <f t="shared" si="6"/>
        <v>-0.42054979006575294</v>
      </c>
      <c r="P19" s="386">
        <f t="shared" si="6"/>
        <v>-0.10754710297768748</v>
      </c>
      <c r="R19" s="401">
        <v>192.51499999999999</v>
      </c>
      <c r="S19" s="369">
        <v>787.94200000000001</v>
      </c>
      <c r="T19" s="374">
        <v>980.45699999999999</v>
      </c>
      <c r="U19" s="19">
        <v>286.27199999999999</v>
      </c>
      <c r="V19" s="119">
        <v>508.68700000000001</v>
      </c>
      <c r="W19" s="375">
        <v>794.95900000000006</v>
      </c>
      <c r="X19" s="345">
        <f t="shared" si="10"/>
        <v>9.6633874445885524E-3</v>
      </c>
      <c r="Y19" s="323">
        <f t="shared" si="11"/>
        <v>3.8032025998830467E-2</v>
      </c>
      <c r="Z19" s="399">
        <f t="shared" si="12"/>
        <v>2.4125443239877368E-2</v>
      </c>
      <c r="AA19" s="323">
        <f t="shared" si="13"/>
        <v>1.445623314715809E-2</v>
      </c>
      <c r="AB19" s="323">
        <f t="shared" si="14"/>
        <v>2.7898414707617211E-2</v>
      </c>
      <c r="AC19" s="399">
        <f t="shared" si="15"/>
        <v>2.0900055930908372E-2</v>
      </c>
      <c r="AE19" s="394">
        <f t="shared" si="7"/>
        <v>0.48701140170895779</v>
      </c>
      <c r="AF19" s="395">
        <f t="shared" si="7"/>
        <v>-0.35441060382616996</v>
      </c>
      <c r="AG19" s="386">
        <f t="shared" si="7"/>
        <v>-0.18919544661316093</v>
      </c>
      <c r="AI19" s="27">
        <f t="shared" si="8"/>
        <v>3.3144810013256891</v>
      </c>
      <c r="AJ19" s="28">
        <f t="shared" si="8"/>
        <v>3.1210568010773985</v>
      </c>
      <c r="AK19" s="402">
        <f t="shared" si="8"/>
        <v>3.157234263853959</v>
      </c>
      <c r="AL19" s="28">
        <f t="shared" si="8"/>
        <v>2.187670510557326</v>
      </c>
      <c r="AM19" s="28">
        <f t="shared" si="8"/>
        <v>3.4772982062780269</v>
      </c>
      <c r="AN19" s="402">
        <f t="shared" si="8"/>
        <v>2.86838658463981</v>
      </c>
      <c r="AO19" s="384">
        <f>(AL19-AI19)/AI19</f>
        <v>-0.3399658921917712</v>
      </c>
      <c r="AP19" s="385">
        <f>(AM19-AJ19)/AJ19</f>
        <v>0.11414127582607685</v>
      </c>
      <c r="AQ19" s="386">
        <f>(AN19-AK19)/AK19</f>
        <v>-9.1487566355484717E-2</v>
      </c>
    </row>
    <row r="20" spans="1:43" ht="20.100000000000001" customHeight="1">
      <c r="A20" s="8" t="s">
        <v>181</v>
      </c>
      <c r="B20" s="19">
        <v>2262.42</v>
      </c>
      <c r="C20" s="371">
        <v>492.20999999999992</v>
      </c>
      <c r="D20" s="375">
        <v>2754.63</v>
      </c>
      <c r="E20" s="19">
        <v>1569.92</v>
      </c>
      <c r="F20" s="369">
        <v>563.46999999999991</v>
      </c>
      <c r="G20" s="377">
        <v>2133.39</v>
      </c>
      <c r="H20" s="345">
        <f t="shared" si="0"/>
        <v>3.0947727474182181E-2</v>
      </c>
      <c r="I20" s="323">
        <f t="shared" si="1"/>
        <v>1.0736031391675055E-2</v>
      </c>
      <c r="J20" s="399">
        <f t="shared" si="2"/>
        <v>2.3157665363526231E-2</v>
      </c>
      <c r="K20" s="323">
        <f t="shared" si="3"/>
        <v>2.1776059955183415E-2</v>
      </c>
      <c r="L20" s="323">
        <f t="shared" si="4"/>
        <v>1.2986049221475433E-2</v>
      </c>
      <c r="M20" s="399">
        <f t="shared" si="5"/>
        <v>1.8473426595104814E-2</v>
      </c>
      <c r="N20" s="394">
        <f t="shared" si="6"/>
        <v>-0.30608817107345232</v>
      </c>
      <c r="O20" s="395">
        <f t="shared" si="6"/>
        <v>0.14477560390890068</v>
      </c>
      <c r="P20" s="386">
        <f t="shared" si="6"/>
        <v>-0.22552575118981505</v>
      </c>
      <c r="R20" s="401">
        <v>648.31700000000001</v>
      </c>
      <c r="S20" s="369">
        <v>245.53300000000002</v>
      </c>
      <c r="T20" s="374">
        <v>893.85</v>
      </c>
      <c r="U20" s="19">
        <v>608.18600000000004</v>
      </c>
      <c r="V20" s="119">
        <v>149.947</v>
      </c>
      <c r="W20" s="375">
        <v>758.13300000000004</v>
      </c>
      <c r="X20" s="345">
        <f t="shared" si="10"/>
        <v>3.2542598539923209E-2</v>
      </c>
      <c r="Y20" s="323">
        <f t="shared" si="11"/>
        <v>1.1851275144072585E-2</v>
      </c>
      <c r="Z20" s="399">
        <f t="shared" si="12"/>
        <v>2.199436328157623E-2</v>
      </c>
      <c r="AA20" s="323">
        <f t="shared" si="13"/>
        <v>3.0712324687141919E-2</v>
      </c>
      <c r="AB20" s="323">
        <f t="shared" si="14"/>
        <v>8.2236888109251428E-3</v>
      </c>
      <c r="AC20" s="399">
        <f t="shared" si="15"/>
        <v>1.9931873345754129E-2</v>
      </c>
      <c r="AE20" s="394">
        <f t="shared" si="7"/>
        <v>-6.190027409430876E-2</v>
      </c>
      <c r="AF20" s="395">
        <f t="shared" si="7"/>
        <v>-0.38930001262559416</v>
      </c>
      <c r="AG20" s="386">
        <f t="shared" si="7"/>
        <v>-0.15183420036918943</v>
      </c>
      <c r="AI20" s="27">
        <f t="shared" si="8"/>
        <v>2.8655908275209727</v>
      </c>
      <c r="AJ20" s="28">
        <f t="shared" si="8"/>
        <v>4.9883789439466906</v>
      </c>
      <c r="AK20" s="402">
        <f t="shared" si="8"/>
        <v>3.2449004040470042</v>
      </c>
      <c r="AL20" s="28">
        <f t="shared" si="8"/>
        <v>3.8739935792906643</v>
      </c>
      <c r="AM20" s="28">
        <f t="shared" si="8"/>
        <v>2.6611354641773306</v>
      </c>
      <c r="AN20" s="402">
        <f t="shared" si="8"/>
        <v>3.5536540435644683</v>
      </c>
      <c r="AO20" s="384">
        <f t="shared" ref="AO20:AQ33" si="16">(AL20-AI20)/AI20</f>
        <v>0.35190046746557413</v>
      </c>
      <c r="AP20" s="385">
        <f t="shared" si="16"/>
        <v>-0.46653301722264479</v>
      </c>
      <c r="AQ20" s="386">
        <f t="shared" si="16"/>
        <v>9.5150420990545659E-2</v>
      </c>
    </row>
    <row r="21" spans="1:43" ht="20.100000000000001" customHeight="1">
      <c r="A21" s="8" t="s">
        <v>175</v>
      </c>
      <c r="B21" s="19">
        <v>1273.44</v>
      </c>
      <c r="C21" s="371">
        <v>1430.33</v>
      </c>
      <c r="D21" s="375">
        <v>2703.77</v>
      </c>
      <c r="E21" s="19">
        <v>1198.43</v>
      </c>
      <c r="F21" s="369">
        <v>928.19999999999993</v>
      </c>
      <c r="G21" s="377">
        <v>2126.63</v>
      </c>
      <c r="H21" s="345">
        <f t="shared" si="0"/>
        <v>1.7419433206355389E-2</v>
      </c>
      <c r="I21" s="323">
        <f t="shared" si="1"/>
        <v>3.1198203572569801E-2</v>
      </c>
      <c r="J21" s="399">
        <f t="shared" si="2"/>
        <v>2.2730094742285285E-2</v>
      </c>
      <c r="K21" s="323">
        <f t="shared" si="3"/>
        <v>1.6623193240477514E-2</v>
      </c>
      <c r="L21" s="323">
        <f t="shared" si="4"/>
        <v>2.1391823677167372E-2</v>
      </c>
      <c r="M21" s="399">
        <f t="shared" si="5"/>
        <v>1.8414890479447152E-2</v>
      </c>
      <c r="N21" s="394">
        <f t="shared" si="6"/>
        <v>-5.8903442643548173E-2</v>
      </c>
      <c r="O21" s="395">
        <f t="shared" si="6"/>
        <v>-0.35105884655988479</v>
      </c>
      <c r="P21" s="386">
        <f t="shared" si="6"/>
        <v>-0.21345750563102625</v>
      </c>
      <c r="R21" s="401">
        <v>348.12799999999999</v>
      </c>
      <c r="S21" s="369">
        <v>553.76199999999994</v>
      </c>
      <c r="T21" s="374">
        <v>901.88999999999987</v>
      </c>
      <c r="U21" s="19">
        <v>369.541</v>
      </c>
      <c r="V21" s="119">
        <v>371.35400000000004</v>
      </c>
      <c r="W21" s="375">
        <v>740.89499999999998</v>
      </c>
      <c r="X21" s="345">
        <f t="shared" si="10"/>
        <v>1.7474460402097103E-2</v>
      </c>
      <c r="Y21" s="323">
        <f t="shared" si="11"/>
        <v>2.6728732293956094E-2</v>
      </c>
      <c r="Z21" s="399">
        <f t="shared" si="12"/>
        <v>2.2192198131700827E-2</v>
      </c>
      <c r="AA21" s="323">
        <f t="shared" si="13"/>
        <v>1.8661171380484114E-2</v>
      </c>
      <c r="AB21" s="323">
        <f t="shared" si="14"/>
        <v>2.0366527737749308E-2</v>
      </c>
      <c r="AC21" s="399">
        <f t="shared" si="15"/>
        <v>1.9478673666101468E-2</v>
      </c>
      <c r="AE21" s="394">
        <f t="shared" si="7"/>
        <v>6.1508985200845696E-2</v>
      </c>
      <c r="AF21" s="395">
        <f t="shared" si="7"/>
        <v>-0.32939782794774636</v>
      </c>
      <c r="AG21" s="386">
        <f t="shared" si="7"/>
        <v>-0.17850846555566635</v>
      </c>
      <c r="AI21" s="27">
        <f t="shared" si="8"/>
        <v>2.733760522678728</v>
      </c>
      <c r="AJ21" s="28">
        <f t="shared" si="8"/>
        <v>3.8715680996693069</v>
      </c>
      <c r="AK21" s="402">
        <f t="shared" si="8"/>
        <v>3.3356757416496219</v>
      </c>
      <c r="AL21" s="28">
        <f t="shared" si="8"/>
        <v>3.0835426349473893</v>
      </c>
      <c r="AM21" s="28">
        <f t="shared" si="8"/>
        <v>4.0007972419737134</v>
      </c>
      <c r="AN21" s="402">
        <f t="shared" si="8"/>
        <v>3.4838923555108314</v>
      </c>
      <c r="AO21" s="384">
        <f t="shared" si="16"/>
        <v>0.12794906845970566</v>
      </c>
      <c r="AP21" s="385">
        <f t="shared" si="16"/>
        <v>3.3379018262766638E-2</v>
      </c>
      <c r="AQ21" s="386">
        <f t="shared" si="16"/>
        <v>4.4433759555990486E-2</v>
      </c>
    </row>
    <row r="22" spans="1:43" ht="20.100000000000001" customHeight="1">
      <c r="A22" s="8" t="s">
        <v>183</v>
      </c>
      <c r="B22" s="19">
        <v>121.06</v>
      </c>
      <c r="C22" s="371">
        <v>197.25</v>
      </c>
      <c r="D22" s="375">
        <v>318.31</v>
      </c>
      <c r="E22" s="19">
        <v>93.35</v>
      </c>
      <c r="F22" s="369">
        <v>200.71</v>
      </c>
      <c r="G22" s="377">
        <v>294.06</v>
      </c>
      <c r="H22" s="345">
        <f t="shared" si="0"/>
        <v>1.655984250503662E-3</v>
      </c>
      <c r="I22" s="323">
        <f t="shared" si="1"/>
        <v>4.3023957091645939E-3</v>
      </c>
      <c r="J22" s="399">
        <f t="shared" si="2"/>
        <v>2.6759733473693506E-3</v>
      </c>
      <c r="K22" s="323">
        <f t="shared" si="3"/>
        <v>1.2948399898188262E-3</v>
      </c>
      <c r="L22" s="323">
        <f t="shared" si="4"/>
        <v>4.625676503172014E-3</v>
      </c>
      <c r="M22" s="399">
        <f t="shared" si="5"/>
        <v>2.5463210311084811E-3</v>
      </c>
      <c r="N22" s="394">
        <f t="shared" si="6"/>
        <v>-0.22889476292747404</v>
      </c>
      <c r="O22" s="395">
        <f t="shared" si="6"/>
        <v>1.7541191381495604E-2</v>
      </c>
      <c r="P22" s="386">
        <f t="shared" si="6"/>
        <v>-7.6183594609028932E-2</v>
      </c>
      <c r="R22" s="401">
        <v>187.697</v>
      </c>
      <c r="S22" s="369">
        <v>511.12100000000004</v>
      </c>
      <c r="T22" s="374">
        <v>698.81799999999998</v>
      </c>
      <c r="U22" s="19">
        <v>148.578</v>
      </c>
      <c r="V22" s="119">
        <v>458.22200000000004</v>
      </c>
      <c r="W22" s="375">
        <v>606.80000000000007</v>
      </c>
      <c r="X22" s="345">
        <f t="shared" si="10"/>
        <v>9.4215455065160512E-3</v>
      </c>
      <c r="Y22" s="323">
        <f t="shared" si="11"/>
        <v>2.4670555904556715E-2</v>
      </c>
      <c r="Z22" s="399">
        <f t="shared" si="12"/>
        <v>1.7195342573926877E-2</v>
      </c>
      <c r="AA22" s="323">
        <f t="shared" si="13"/>
        <v>7.5029280144004824E-3</v>
      </c>
      <c r="AB22" s="323">
        <f t="shared" si="14"/>
        <v>2.5130713747655777E-2</v>
      </c>
      <c r="AC22" s="399">
        <f t="shared" si="15"/>
        <v>1.5953217636224259E-2</v>
      </c>
      <c r="AE22" s="394">
        <f t="shared" si="7"/>
        <v>-0.20841569124706308</v>
      </c>
      <c r="AF22" s="395">
        <f t="shared" si="7"/>
        <v>-0.10349604105485785</v>
      </c>
      <c r="AG22" s="386">
        <f t="shared" si="7"/>
        <v>-0.13167663111139083</v>
      </c>
      <c r="AI22" s="27">
        <f t="shared" si="8"/>
        <v>15.504460598050553</v>
      </c>
      <c r="AJ22" s="28">
        <f t="shared" si="8"/>
        <v>25.912344740177442</v>
      </c>
      <c r="AK22" s="402">
        <f t="shared" si="8"/>
        <v>21.954007099996858</v>
      </c>
      <c r="AL22" s="28">
        <f t="shared" si="8"/>
        <v>15.916229244777719</v>
      </c>
      <c r="AM22" s="28">
        <f t="shared" si="8"/>
        <v>22.830053310746852</v>
      </c>
      <c r="AN22" s="402">
        <f t="shared" si="8"/>
        <v>20.635244507923556</v>
      </c>
      <c r="AO22" s="384">
        <f t="shared" si="16"/>
        <v>2.6558076246711863E-2</v>
      </c>
      <c r="AP22" s="385">
        <f t="shared" si="16"/>
        <v>-0.11895069552125306</v>
      </c>
      <c r="AQ22" s="386">
        <f t="shared" si="16"/>
        <v>-6.0069334316353147E-2</v>
      </c>
    </row>
    <row r="23" spans="1:43" ht="20.100000000000001" customHeight="1">
      <c r="A23" s="8" t="s">
        <v>186</v>
      </c>
      <c r="B23" s="19">
        <v>379.86</v>
      </c>
      <c r="C23" s="371">
        <v>1296.06</v>
      </c>
      <c r="D23" s="375">
        <v>1675.92</v>
      </c>
      <c r="E23" s="19">
        <v>239.36</v>
      </c>
      <c r="F23" s="369">
        <v>1586.07</v>
      </c>
      <c r="G23" s="377">
        <v>1825.4299999999998</v>
      </c>
      <c r="H23" s="345">
        <f t="shared" si="0"/>
        <v>5.1961190929813404E-3</v>
      </c>
      <c r="I23" s="323">
        <f t="shared" si="1"/>
        <v>2.8269520825449243E-2</v>
      </c>
      <c r="J23" s="399">
        <f t="shared" si="2"/>
        <v>1.4089149735551011E-2</v>
      </c>
      <c r="K23" s="323">
        <f t="shared" si="3"/>
        <v>3.3201167644674266E-3</v>
      </c>
      <c r="L23" s="323">
        <f t="shared" si="4"/>
        <v>3.6553468842539162E-2</v>
      </c>
      <c r="M23" s="399">
        <f t="shared" si="5"/>
        <v>1.5806742840972433E-2</v>
      </c>
      <c r="N23" s="394">
        <f t="shared" si="6"/>
        <v>-0.36987311114621174</v>
      </c>
      <c r="O23" s="395">
        <f t="shared" si="6"/>
        <v>0.22376278875977965</v>
      </c>
      <c r="P23" s="386">
        <f t="shared" si="6"/>
        <v>8.921070218148823E-2</v>
      </c>
      <c r="R23" s="401">
        <v>157.69</v>
      </c>
      <c r="S23" s="369">
        <v>602.56500000000005</v>
      </c>
      <c r="T23" s="374">
        <v>760.25500000000011</v>
      </c>
      <c r="U23" s="19">
        <v>103.922</v>
      </c>
      <c r="V23" s="119">
        <v>437.71499999999997</v>
      </c>
      <c r="W23" s="375">
        <v>541.63699999999994</v>
      </c>
      <c r="X23" s="345">
        <f t="shared" si="10"/>
        <v>7.9153290192305482E-3</v>
      </c>
      <c r="Y23" s="323">
        <f t="shared" si="11"/>
        <v>2.9084333296086871E-2</v>
      </c>
      <c r="Z23" s="399">
        <f t="shared" si="12"/>
        <v>1.8707081340979738E-2</v>
      </c>
      <c r="AA23" s="323">
        <f t="shared" si="13"/>
        <v>5.2478784551718751E-3</v>
      </c>
      <c r="AB23" s="323">
        <f t="shared" si="14"/>
        <v>2.4006028449212711E-2</v>
      </c>
      <c r="AC23" s="399">
        <f t="shared" si="15"/>
        <v>1.4240034510269606E-2</v>
      </c>
      <c r="AE23" s="394">
        <f t="shared" si="7"/>
        <v>-0.34097279472382525</v>
      </c>
      <c r="AF23" s="395">
        <f t="shared" si="7"/>
        <v>-0.27358044360359474</v>
      </c>
      <c r="AG23" s="386">
        <f t="shared" si="7"/>
        <v>-0.2875587796199961</v>
      </c>
      <c r="AI23" s="27">
        <f t="shared" ref="AI23:AN33" si="17">(R23/B23)*10</f>
        <v>4.1512662559890483</v>
      </c>
      <c r="AJ23" s="28">
        <f t="shared" si="17"/>
        <v>4.6492060552752195</v>
      </c>
      <c r="AK23" s="402">
        <f t="shared" si="17"/>
        <v>4.5363442169077288</v>
      </c>
      <c r="AL23" s="28">
        <f t="shared" si="17"/>
        <v>4.3416610962566846</v>
      </c>
      <c r="AM23" s="28">
        <f t="shared" si="17"/>
        <v>2.7597457867559436</v>
      </c>
      <c r="AN23" s="402">
        <f t="shared" si="17"/>
        <v>2.9671748574308521</v>
      </c>
      <c r="AO23" s="384">
        <f t="shared" si="16"/>
        <v>4.5864280565707613E-2</v>
      </c>
      <c r="AP23" s="385">
        <f t="shared" si="16"/>
        <v>-0.40640493152059814</v>
      </c>
      <c r="AQ23" s="386">
        <f t="shared" si="16"/>
        <v>-0.34591055802783105</v>
      </c>
    </row>
    <row r="24" spans="1:43" ht="20.100000000000001" customHeight="1">
      <c r="A24" s="8" t="s">
        <v>191</v>
      </c>
      <c r="B24" s="19">
        <v>632.17999999999995</v>
      </c>
      <c r="C24" s="371">
        <v>613.87</v>
      </c>
      <c r="D24" s="375">
        <v>1246.05</v>
      </c>
      <c r="E24" s="19">
        <v>364.5</v>
      </c>
      <c r="F24" s="369">
        <v>833.94</v>
      </c>
      <c r="G24" s="377">
        <v>1198.44</v>
      </c>
      <c r="H24" s="345">
        <f t="shared" si="0"/>
        <v>8.6476137740244905E-3</v>
      </c>
      <c r="I24" s="323">
        <f t="shared" si="1"/>
        <v>1.3389666179897943E-2</v>
      </c>
      <c r="J24" s="399">
        <f t="shared" si="2"/>
        <v>1.0475312084099084E-2</v>
      </c>
      <c r="K24" s="323">
        <f t="shared" si="3"/>
        <v>5.055909762067083E-3</v>
      </c>
      <c r="L24" s="323">
        <f t="shared" si="4"/>
        <v>1.9219454252679336E-2</v>
      </c>
      <c r="M24" s="399">
        <f t="shared" si="5"/>
        <v>1.0377518113723894E-2</v>
      </c>
      <c r="N24" s="394">
        <f t="shared" si="6"/>
        <v>-0.42342370843747029</v>
      </c>
      <c r="O24" s="395">
        <f t="shared" si="6"/>
        <v>0.35849609852248854</v>
      </c>
      <c r="P24" s="386">
        <f t="shared" si="6"/>
        <v>-3.8208739617190242E-2</v>
      </c>
      <c r="R24" s="401">
        <v>154.28300000000002</v>
      </c>
      <c r="S24" s="369">
        <v>245.267</v>
      </c>
      <c r="T24" s="374">
        <v>399.55</v>
      </c>
      <c r="U24" s="19">
        <v>132.88200000000001</v>
      </c>
      <c r="V24" s="119">
        <v>327.77600000000001</v>
      </c>
      <c r="W24" s="375">
        <v>460.65800000000002</v>
      </c>
      <c r="X24" s="345">
        <f t="shared" si="10"/>
        <v>7.7443129372436218E-3</v>
      </c>
      <c r="Y24" s="323">
        <f t="shared" si="11"/>
        <v>1.183843597708353E-2</v>
      </c>
      <c r="Z24" s="399">
        <f t="shared" si="12"/>
        <v>9.831457010856165E-3</v>
      </c>
      <c r="AA24" s="323">
        <f t="shared" si="13"/>
        <v>6.710307585305799E-3</v>
      </c>
      <c r="AB24" s="323">
        <f t="shared" si="14"/>
        <v>1.7976537201076379E-2</v>
      </c>
      <c r="AC24" s="399">
        <f t="shared" si="15"/>
        <v>1.21110371289845E-2</v>
      </c>
      <c r="AE24" s="394">
        <f t="shared" si="7"/>
        <v>-0.13871262549989311</v>
      </c>
      <c r="AF24" s="395">
        <f t="shared" si="7"/>
        <v>0.33640481597605881</v>
      </c>
      <c r="AG24" s="386">
        <f t="shared" si="7"/>
        <v>0.15294205981729447</v>
      </c>
      <c r="AI24" s="27">
        <f t="shared" si="17"/>
        <v>2.4404916321300898</v>
      </c>
      <c r="AJ24" s="28">
        <f t="shared" si="17"/>
        <v>3.9954224835877299</v>
      </c>
      <c r="AK24" s="402">
        <f t="shared" si="17"/>
        <v>3.2065326431523618</v>
      </c>
      <c r="AL24" s="28">
        <f t="shared" si="17"/>
        <v>3.64559670781893</v>
      </c>
      <c r="AM24" s="28">
        <f t="shared" si="17"/>
        <v>3.9304506319399475</v>
      </c>
      <c r="AN24" s="402">
        <f t="shared" si="17"/>
        <v>3.8438136243783583</v>
      </c>
      <c r="AO24" s="384">
        <f t="shared" si="16"/>
        <v>0.4937960285637244</v>
      </c>
      <c r="AP24" s="385">
        <f t="shared" si="16"/>
        <v>-1.6261572315486465E-2</v>
      </c>
      <c r="AQ24" s="386">
        <f t="shared" si="16"/>
        <v>0.19874457931589359</v>
      </c>
    </row>
    <row r="25" spans="1:43" ht="20.100000000000001" customHeight="1">
      <c r="A25" s="8" t="s">
        <v>188</v>
      </c>
      <c r="B25" s="19">
        <v>1100.45</v>
      </c>
      <c r="C25" s="371">
        <v>176.29999999999998</v>
      </c>
      <c r="D25" s="375">
        <v>1276.75</v>
      </c>
      <c r="E25" s="19">
        <v>1296.6300000000001</v>
      </c>
      <c r="F25" s="369">
        <v>276.95000000000005</v>
      </c>
      <c r="G25" s="377">
        <v>1573.5800000000002</v>
      </c>
      <c r="H25" s="345">
        <f t="shared" si="0"/>
        <v>1.5053096551022259E-2</v>
      </c>
      <c r="I25" s="323">
        <f t="shared" si="1"/>
        <v>3.8454365704725874E-3</v>
      </c>
      <c r="J25" s="399">
        <f t="shared" si="2"/>
        <v>1.0733401310841061E-2</v>
      </c>
      <c r="K25" s="323">
        <f t="shared" si="3"/>
        <v>1.7985306652370487E-2</v>
      </c>
      <c r="L25" s="323">
        <f t="shared" si="4"/>
        <v>6.3827467866747522E-3</v>
      </c>
      <c r="M25" s="399">
        <f t="shared" si="5"/>
        <v>1.36259261651761E-2</v>
      </c>
      <c r="N25" s="394">
        <f t="shared" si="6"/>
        <v>0.17827252487618706</v>
      </c>
      <c r="O25" s="395">
        <f t="shared" si="6"/>
        <v>0.57090187180941621</v>
      </c>
      <c r="P25" s="386">
        <f t="shared" si="6"/>
        <v>0.23248874094380276</v>
      </c>
      <c r="R25" s="401">
        <v>323.04099999999994</v>
      </c>
      <c r="S25" s="369">
        <v>112.574</v>
      </c>
      <c r="T25" s="374">
        <v>435.61499999999995</v>
      </c>
      <c r="U25" s="19">
        <v>368.22300000000001</v>
      </c>
      <c r="V25" s="119">
        <v>81.388999999999996</v>
      </c>
      <c r="W25" s="375">
        <v>449.61200000000002</v>
      </c>
      <c r="X25" s="345">
        <f t="shared" si="10"/>
        <v>1.6215205794287875E-2</v>
      </c>
      <c r="Y25" s="323">
        <f t="shared" si="11"/>
        <v>5.4336706188937009E-3</v>
      </c>
      <c r="Z25" s="399">
        <f t="shared" si="12"/>
        <v>1.0718884109082987E-2</v>
      </c>
      <c r="AA25" s="323">
        <f t="shared" si="13"/>
        <v>1.8594614695625119E-2</v>
      </c>
      <c r="AB25" s="323">
        <f t="shared" si="14"/>
        <v>4.4636958967660999E-3</v>
      </c>
      <c r="AC25" s="399">
        <f t="shared" si="15"/>
        <v>1.1820629676760154E-2</v>
      </c>
      <c r="AE25" s="394">
        <f t="shared" si="7"/>
        <v>0.13986459923043851</v>
      </c>
      <c r="AF25" s="395">
        <f t="shared" si="7"/>
        <v>-0.27701778385772918</v>
      </c>
      <c r="AG25" s="386">
        <f t="shared" si="7"/>
        <v>3.213158408227465E-2</v>
      </c>
      <c r="AI25" s="27">
        <f t="shared" si="17"/>
        <v>2.9355354627652321</v>
      </c>
      <c r="AJ25" s="28">
        <f t="shared" si="17"/>
        <v>6.3853658536585369</v>
      </c>
      <c r="AK25" s="402">
        <f t="shared" si="17"/>
        <v>3.4119052281182687</v>
      </c>
      <c r="AL25" s="28">
        <f t="shared" si="17"/>
        <v>2.8398463709770709</v>
      </c>
      <c r="AM25" s="28">
        <f t="shared" si="17"/>
        <v>2.9387615092977066</v>
      </c>
      <c r="AN25" s="402">
        <f t="shared" si="17"/>
        <v>2.8572554302927085</v>
      </c>
      <c r="AO25" s="384">
        <f t="shared" si="16"/>
        <v>-3.2596810020487185E-2</v>
      </c>
      <c r="AP25" s="385">
        <f t="shared" si="16"/>
        <v>-0.53976615018637908</v>
      </c>
      <c r="AQ25" s="386">
        <f t="shared" si="16"/>
        <v>-0.16256307275318438</v>
      </c>
    </row>
    <row r="26" spans="1:43" ht="20.100000000000001" customHeight="1">
      <c r="A26" s="8" t="s">
        <v>193</v>
      </c>
      <c r="B26" s="19">
        <v>368.21</v>
      </c>
      <c r="C26" s="371">
        <v>153.26</v>
      </c>
      <c r="D26" s="375">
        <v>521.47</v>
      </c>
      <c r="E26" s="19">
        <v>1327.52</v>
      </c>
      <c r="F26" s="369">
        <v>301.37</v>
      </c>
      <c r="G26" s="377">
        <v>1628.8899999999999</v>
      </c>
      <c r="H26" s="345">
        <f t="shared" si="0"/>
        <v>5.0367583089208105E-3</v>
      </c>
      <c r="I26" s="323">
        <f t="shared" si="1"/>
        <v>3.3428905773716889E-3</v>
      </c>
      <c r="J26" s="399">
        <f t="shared" si="2"/>
        <v>4.3839019240762001E-3</v>
      </c>
      <c r="K26" s="323">
        <f t="shared" si="3"/>
        <v>1.8413775932343741E-2</v>
      </c>
      <c r="L26" s="323">
        <f t="shared" si="4"/>
        <v>6.9455439577547204E-3</v>
      </c>
      <c r="M26" s="399">
        <f t="shared" si="5"/>
        <v>1.4104865892546736E-2</v>
      </c>
      <c r="N26" s="394">
        <f t="shared" si="6"/>
        <v>2.6053339127128541</v>
      </c>
      <c r="O26" s="395">
        <f t="shared" si="6"/>
        <v>0.96639697246509215</v>
      </c>
      <c r="P26" s="386">
        <f t="shared" si="6"/>
        <v>2.1236504496902984</v>
      </c>
      <c r="R26" s="401">
        <v>88.887</v>
      </c>
      <c r="S26" s="369">
        <v>36.524000000000001</v>
      </c>
      <c r="T26" s="374">
        <v>125.411</v>
      </c>
      <c r="U26" s="19">
        <v>292.07400000000001</v>
      </c>
      <c r="V26" s="119">
        <v>68.22399999999999</v>
      </c>
      <c r="W26" s="375">
        <v>360.298</v>
      </c>
      <c r="X26" s="345">
        <f t="shared" si="10"/>
        <v>4.4617277603674656E-3</v>
      </c>
      <c r="Y26" s="323">
        <f t="shared" si="11"/>
        <v>1.7629238161962224E-3</v>
      </c>
      <c r="Z26" s="399">
        <f t="shared" si="12"/>
        <v>3.0859037797233949E-3</v>
      </c>
      <c r="AA26" s="323">
        <f t="shared" si="13"/>
        <v>1.4749223955619315E-2</v>
      </c>
      <c r="AB26" s="323">
        <f t="shared" si="14"/>
        <v>3.7416750280869697E-3</v>
      </c>
      <c r="AC26" s="399">
        <f t="shared" si="15"/>
        <v>9.4724990242193927E-3</v>
      </c>
      <c r="AE26" s="394">
        <f t="shared" si="7"/>
        <v>2.2859023254244155</v>
      </c>
      <c r="AF26" s="395">
        <f t="shared" si="7"/>
        <v>0.86792246194283174</v>
      </c>
      <c r="AG26" s="386">
        <f t="shared" si="7"/>
        <v>1.8729377805774612</v>
      </c>
      <c r="AI26" s="27">
        <f t="shared" si="17"/>
        <v>2.4140300372070285</v>
      </c>
      <c r="AJ26" s="28">
        <f t="shared" si="17"/>
        <v>2.3831397624951065</v>
      </c>
      <c r="AK26" s="402">
        <f t="shared" si="17"/>
        <v>2.4049513874240129</v>
      </c>
      <c r="AL26" s="28">
        <f t="shared" si="17"/>
        <v>2.2001476437266483</v>
      </c>
      <c r="AM26" s="28">
        <f t="shared" si="17"/>
        <v>2.263795334638484</v>
      </c>
      <c r="AN26" s="402">
        <f t="shared" si="17"/>
        <v>2.2119234570781332</v>
      </c>
      <c r="AO26" s="384">
        <f t="shared" si="16"/>
        <v>-8.8599723360458557E-2</v>
      </c>
      <c r="AP26" s="385">
        <f t="shared" si="16"/>
        <v>-5.0078652429377833E-2</v>
      </c>
      <c r="AQ26" s="386">
        <f t="shared" si="16"/>
        <v>-8.0262716059568862E-2</v>
      </c>
    </row>
    <row r="27" spans="1:43" ht="20.100000000000001" customHeight="1">
      <c r="A27" s="8" t="s">
        <v>185</v>
      </c>
      <c r="B27" s="19">
        <v>87.57</v>
      </c>
      <c r="C27" s="371">
        <v>1750.63</v>
      </c>
      <c r="D27" s="375">
        <v>1838.2</v>
      </c>
      <c r="E27" s="19">
        <v>132.48000000000002</v>
      </c>
      <c r="F27" s="369">
        <v>1096.71</v>
      </c>
      <c r="G27" s="377">
        <v>1229.19</v>
      </c>
      <c r="H27" s="345">
        <f t="shared" si="0"/>
        <v>1.1978732927193595E-3</v>
      </c>
      <c r="I27" s="323">
        <f t="shared" si="1"/>
        <v>3.8184552599923011E-2</v>
      </c>
      <c r="J27" s="399">
        <f t="shared" si="2"/>
        <v>1.5453407706746067E-2</v>
      </c>
      <c r="K27" s="323">
        <f t="shared" si="3"/>
        <v>1.8376047332747524E-3</v>
      </c>
      <c r="L27" s="323">
        <f t="shared" si="4"/>
        <v>2.5275400716425585E-2</v>
      </c>
      <c r="M27" s="399">
        <f t="shared" si="5"/>
        <v>1.0643788166456621E-2</v>
      </c>
      <c r="N27" s="394">
        <f t="shared" si="6"/>
        <v>0.51284686536485136</v>
      </c>
      <c r="O27" s="395">
        <f t="shared" si="6"/>
        <v>-0.37353409915287639</v>
      </c>
      <c r="P27" s="386">
        <f t="shared" si="6"/>
        <v>-0.33130780110978131</v>
      </c>
      <c r="R27" s="401">
        <v>29.869</v>
      </c>
      <c r="S27" s="369">
        <v>505.05900000000003</v>
      </c>
      <c r="T27" s="374">
        <v>534.928</v>
      </c>
      <c r="U27" s="19">
        <v>46.052</v>
      </c>
      <c r="V27" s="119">
        <v>282.08299999999997</v>
      </c>
      <c r="W27" s="375">
        <v>328.13499999999999</v>
      </c>
      <c r="X27" s="345">
        <f t="shared" si="10"/>
        <v>1.4992895077392176E-3</v>
      </c>
      <c r="Y27" s="323">
        <f t="shared" si="11"/>
        <v>2.4377958046332492E-2</v>
      </c>
      <c r="Z27" s="399">
        <f t="shared" si="12"/>
        <v>1.3162612028289992E-2</v>
      </c>
      <c r="AA27" s="323">
        <f t="shared" si="13"/>
        <v>2.3255451070762225E-3</v>
      </c>
      <c r="AB27" s="323">
        <f t="shared" si="14"/>
        <v>1.5470551667270413E-2</v>
      </c>
      <c r="AC27" s="399">
        <f t="shared" si="15"/>
        <v>8.6269101335900572E-3</v>
      </c>
      <c r="AE27" s="394">
        <f t="shared" si="7"/>
        <v>0.54179918979544006</v>
      </c>
      <c r="AF27" s="395">
        <f t="shared" si="7"/>
        <v>-0.44148505422138806</v>
      </c>
      <c r="AG27" s="386">
        <f t="shared" si="7"/>
        <v>-0.3865809978165286</v>
      </c>
      <c r="AI27" s="27">
        <f t="shared" si="17"/>
        <v>3.4108713029576343</v>
      </c>
      <c r="AJ27" s="28">
        <f t="shared" si="17"/>
        <v>2.885012823954805</v>
      </c>
      <c r="AK27" s="402">
        <f t="shared" si="17"/>
        <v>2.9100641932325102</v>
      </c>
      <c r="AL27" s="28">
        <f t="shared" si="17"/>
        <v>3.4761473429951684</v>
      </c>
      <c r="AM27" s="28">
        <f t="shared" si="17"/>
        <v>2.5720837778446444</v>
      </c>
      <c r="AN27" s="402">
        <f t="shared" si="17"/>
        <v>2.6695222056801633</v>
      </c>
      <c r="AO27" s="384">
        <f t="shared" si="16"/>
        <v>1.9137643798208367E-2</v>
      </c>
      <c r="AP27" s="385">
        <f t="shared" si="16"/>
        <v>-0.10846712482934279</v>
      </c>
      <c r="AQ27" s="386">
        <f t="shared" si="16"/>
        <v>-8.2658653411061683E-2</v>
      </c>
    </row>
    <row r="28" spans="1:43" ht="20.100000000000001" customHeight="1">
      <c r="A28" s="8" t="s">
        <v>209</v>
      </c>
      <c r="B28" s="19"/>
      <c r="C28" s="371"/>
      <c r="D28" s="375"/>
      <c r="E28" s="19">
        <v>59</v>
      </c>
      <c r="F28" s="369">
        <v>34.660000000000004</v>
      </c>
      <c r="G28" s="377">
        <v>93.66</v>
      </c>
      <c r="H28" s="345">
        <f t="shared" si="0"/>
        <v>0</v>
      </c>
      <c r="I28" s="323">
        <f t="shared" si="1"/>
        <v>0</v>
      </c>
      <c r="J28" s="399">
        <f t="shared" si="2"/>
        <v>0</v>
      </c>
      <c r="K28" s="323">
        <f t="shared" si="3"/>
        <v>8.1837771182978849E-4</v>
      </c>
      <c r="L28" s="323">
        <f t="shared" si="4"/>
        <v>7.9879401923143851E-4</v>
      </c>
      <c r="M28" s="399">
        <f t="shared" si="5"/>
        <v>8.110196142747069E-4</v>
      </c>
      <c r="N28" s="394"/>
      <c r="O28" s="395"/>
      <c r="P28" s="386"/>
      <c r="R28" s="401"/>
      <c r="S28" s="369"/>
      <c r="T28" s="374"/>
      <c r="U28" s="19">
        <v>45.554000000000002</v>
      </c>
      <c r="V28" s="119">
        <v>253.44299999999998</v>
      </c>
      <c r="W28" s="375">
        <v>298.99699999999996</v>
      </c>
      <c r="X28" s="345">
        <f t="shared" si="10"/>
        <v>0</v>
      </c>
      <c r="Y28" s="323">
        <f t="shared" si="11"/>
        <v>0</v>
      </c>
      <c r="Z28" s="399">
        <f t="shared" si="12"/>
        <v>0</v>
      </c>
      <c r="AA28" s="323">
        <f t="shared" si="13"/>
        <v>2.3003969818411849E-3</v>
      </c>
      <c r="AB28" s="323">
        <f t="shared" si="14"/>
        <v>1.3899820358575368E-2</v>
      </c>
      <c r="AC28" s="399">
        <f t="shared" si="15"/>
        <v>7.8608507145322068E-3</v>
      </c>
      <c r="AE28" s="394"/>
      <c r="AF28" s="395"/>
      <c r="AG28" s="386"/>
      <c r="AI28" s="27"/>
      <c r="AJ28" s="28"/>
      <c r="AK28" s="402"/>
      <c r="AL28" s="28">
        <f t="shared" si="17"/>
        <v>7.7210169491525429</v>
      </c>
      <c r="AM28" s="28">
        <f t="shared" si="17"/>
        <v>73.122619734564324</v>
      </c>
      <c r="AN28" s="402">
        <f t="shared" si="17"/>
        <v>31.923660046978426</v>
      </c>
      <c r="AO28" s="384"/>
      <c r="AP28" s="385"/>
      <c r="AQ28" s="386"/>
    </row>
    <row r="29" spans="1:43" ht="20.100000000000001" customHeight="1">
      <c r="A29" s="8" t="s">
        <v>203</v>
      </c>
      <c r="B29" s="19">
        <v>1278.08</v>
      </c>
      <c r="C29" s="371">
        <v>471.52000000000004</v>
      </c>
      <c r="D29" s="375">
        <v>1749.6</v>
      </c>
      <c r="E29" s="19">
        <v>1058.1300000000001</v>
      </c>
      <c r="F29" s="369">
        <v>319.68999999999994</v>
      </c>
      <c r="G29" s="377">
        <v>1377.8200000000002</v>
      </c>
      <c r="H29" s="345">
        <f t="shared" si="0"/>
        <v>1.7482903939234431E-2</v>
      </c>
      <c r="I29" s="323">
        <f t="shared" si="1"/>
        <v>1.0284743344919085E-2</v>
      </c>
      <c r="J29" s="399">
        <f t="shared" si="2"/>
        <v>1.4708563879731757E-2</v>
      </c>
      <c r="K29" s="323">
        <f t="shared" si="3"/>
        <v>1.467711878336363E-2</v>
      </c>
      <c r="L29" s="323">
        <f t="shared" si="4"/>
        <v>7.3677570689007071E-3</v>
      </c>
      <c r="M29" s="399">
        <f t="shared" si="5"/>
        <v>1.193080338394167E-2</v>
      </c>
      <c r="N29" s="394">
        <f t="shared" si="6"/>
        <v>-0.17209407861792675</v>
      </c>
      <c r="O29" s="395">
        <f t="shared" si="6"/>
        <v>-0.32200118764845626</v>
      </c>
      <c r="P29" s="386">
        <f t="shared" si="6"/>
        <v>-0.21249428440786453</v>
      </c>
      <c r="R29" s="401">
        <v>259.279</v>
      </c>
      <c r="S29" s="369">
        <v>116.94399999999999</v>
      </c>
      <c r="T29" s="374">
        <v>376.22299999999996</v>
      </c>
      <c r="U29" s="19">
        <v>192.309</v>
      </c>
      <c r="V29" s="119">
        <v>64.807999999999993</v>
      </c>
      <c r="W29" s="375">
        <v>257.11699999999996</v>
      </c>
      <c r="X29" s="345">
        <f t="shared" si="10"/>
        <v>1.3014640070880063E-2</v>
      </c>
      <c r="Y29" s="323">
        <f t="shared" si="11"/>
        <v>5.6445997908567249E-3</v>
      </c>
      <c r="Z29" s="399">
        <f t="shared" si="12"/>
        <v>9.2574652759237607E-3</v>
      </c>
      <c r="AA29" s="323">
        <f t="shared" si="13"/>
        <v>9.7112666984435266E-3</v>
      </c>
      <c r="AB29" s="323">
        <f t="shared" si="14"/>
        <v>3.5543280256252982E-3</v>
      </c>
      <c r="AC29" s="399">
        <f t="shared" si="15"/>
        <v>6.759794757701173E-3</v>
      </c>
      <c r="AE29" s="394">
        <f t="shared" si="7"/>
        <v>-0.25829318996139294</v>
      </c>
      <c r="AF29" s="395">
        <f t="shared" si="7"/>
        <v>-0.44582022164454782</v>
      </c>
      <c r="AG29" s="386">
        <f t="shared" si="7"/>
        <v>-0.31658351562769954</v>
      </c>
      <c r="AI29" s="27">
        <f t="shared" si="17"/>
        <v>2.0286601777666502</v>
      </c>
      <c r="AJ29" s="28">
        <f t="shared" si="17"/>
        <v>2.4801493043773322</v>
      </c>
      <c r="AK29" s="402">
        <f t="shared" si="17"/>
        <v>2.1503372199359854</v>
      </c>
      <c r="AL29" s="28">
        <f t="shared" si="17"/>
        <v>1.8174420912364264</v>
      </c>
      <c r="AM29" s="28">
        <f t="shared" si="17"/>
        <v>2.0272138634301982</v>
      </c>
      <c r="AN29" s="402">
        <f t="shared" si="17"/>
        <v>1.8661145868110487</v>
      </c>
      <c r="AO29" s="384">
        <f t="shared" si="16"/>
        <v>-0.10411703687246109</v>
      </c>
      <c r="AP29" s="385">
        <f t="shared" si="16"/>
        <v>-0.18262426384884448</v>
      </c>
      <c r="AQ29" s="386">
        <f t="shared" si="16"/>
        <v>-0.13217584223064224</v>
      </c>
    </row>
    <row r="30" spans="1:43" ht="20.100000000000001" customHeight="1">
      <c r="A30" s="8" t="s">
        <v>182</v>
      </c>
      <c r="B30" s="19">
        <v>240.9</v>
      </c>
      <c r="C30" s="371">
        <v>752.73</v>
      </c>
      <c r="D30" s="375">
        <v>993.63</v>
      </c>
      <c r="E30" s="19">
        <v>222.02999999999997</v>
      </c>
      <c r="F30" s="369">
        <v>52.550000000000004</v>
      </c>
      <c r="G30" s="377">
        <v>274.58</v>
      </c>
      <c r="H30" s="345">
        <f t="shared" si="0"/>
        <v>3.2952800755520579E-3</v>
      </c>
      <c r="I30" s="323">
        <f t="shared" si="1"/>
        <v>1.6418465511581572E-2</v>
      </c>
      <c r="J30" s="399">
        <f t="shared" si="2"/>
        <v>8.353263790476604E-3</v>
      </c>
      <c r="K30" s="323">
        <f t="shared" si="3"/>
        <v>3.0797356501282695E-3</v>
      </c>
      <c r="L30" s="323">
        <f t="shared" si="4"/>
        <v>1.2110971064804412E-3</v>
      </c>
      <c r="M30" s="399">
        <f t="shared" si="5"/>
        <v>2.3776400351008865E-3</v>
      </c>
      <c r="N30" s="394">
        <f t="shared" si="6"/>
        <v>-7.8331257783312708E-2</v>
      </c>
      <c r="O30" s="395">
        <f t="shared" si="6"/>
        <v>-0.93018745101165101</v>
      </c>
      <c r="P30" s="386">
        <f t="shared" si="6"/>
        <v>-0.7236597123677827</v>
      </c>
      <c r="R30" s="401">
        <v>83.943000000000012</v>
      </c>
      <c r="S30" s="369">
        <v>221.97300000000001</v>
      </c>
      <c r="T30" s="374">
        <v>305.91600000000005</v>
      </c>
      <c r="U30" s="19">
        <v>151.73699999999999</v>
      </c>
      <c r="V30" s="119">
        <v>26.29</v>
      </c>
      <c r="W30" s="375">
        <v>178.02699999999999</v>
      </c>
      <c r="X30" s="345">
        <f t="shared" si="10"/>
        <v>4.213561188796182E-3</v>
      </c>
      <c r="Y30" s="323">
        <f t="shared" si="11"/>
        <v>1.0714091782184977E-2</v>
      </c>
      <c r="Z30" s="399">
        <f t="shared" si="12"/>
        <v>7.5274684092931426E-3</v>
      </c>
      <c r="AA30" s="323">
        <f t="shared" si="13"/>
        <v>7.6624519654396074E-3</v>
      </c>
      <c r="AB30" s="323">
        <f t="shared" si="14"/>
        <v>1.4418479785472333E-3</v>
      </c>
      <c r="AC30" s="399">
        <f t="shared" si="15"/>
        <v>4.680460573704838E-3</v>
      </c>
      <c r="AE30" s="394">
        <f t="shared" si="7"/>
        <v>0.80761945605946861</v>
      </c>
      <c r="AF30" s="395">
        <f t="shared" si="7"/>
        <v>-0.88156217197587095</v>
      </c>
      <c r="AG30" s="386">
        <f t="shared" si="7"/>
        <v>-0.41805266805266822</v>
      </c>
      <c r="AI30" s="27">
        <f t="shared" si="17"/>
        <v>3.4845579078455797</v>
      </c>
      <c r="AJ30" s="28">
        <f t="shared" si="17"/>
        <v>2.9489059822247023</v>
      </c>
      <c r="AK30" s="402">
        <f t="shared" si="17"/>
        <v>3.0787717762144866</v>
      </c>
      <c r="AL30" s="28">
        <f t="shared" si="17"/>
        <v>6.8340764761518722</v>
      </c>
      <c r="AM30" s="28">
        <f t="shared" si="17"/>
        <v>5.0028544243577544</v>
      </c>
      <c r="AN30" s="402">
        <f t="shared" si="17"/>
        <v>6.4836113336732462</v>
      </c>
      <c r="AO30" s="384">
        <f t="shared" si="16"/>
        <v>0.96124634943352716</v>
      </c>
      <c r="AP30" s="385">
        <f t="shared" si="16"/>
        <v>0.69651201310376132</v>
      </c>
      <c r="AQ30" s="386">
        <f t="shared" si="16"/>
        <v>1.1059083962518295</v>
      </c>
    </row>
    <row r="31" spans="1:43" ht="20.100000000000001" customHeight="1">
      <c r="A31" s="8" t="s">
        <v>206</v>
      </c>
      <c r="B31" s="19">
        <v>132.46</v>
      </c>
      <c r="C31" s="371">
        <v>356.84</v>
      </c>
      <c r="D31" s="375">
        <v>489.29999999999995</v>
      </c>
      <c r="E31" s="19">
        <v>66.58</v>
      </c>
      <c r="F31" s="369">
        <v>187.97</v>
      </c>
      <c r="G31" s="377">
        <v>254.55</v>
      </c>
      <c r="H31" s="345">
        <f t="shared" si="0"/>
        <v>1.8119252752495875E-3</v>
      </c>
      <c r="I31" s="323">
        <f t="shared" si="1"/>
        <v>7.78335556328666E-3</v>
      </c>
      <c r="J31" s="399">
        <f t="shared" si="2"/>
        <v>4.1134546789853383E-3</v>
      </c>
      <c r="K31" s="323">
        <f t="shared" si="3"/>
        <v>9.2351844158690367E-4</v>
      </c>
      <c r="L31" s="323">
        <f t="shared" si="4"/>
        <v>4.3320632370148146E-3</v>
      </c>
      <c r="M31" s="399">
        <f t="shared" si="5"/>
        <v>2.2041964853045768E-3</v>
      </c>
      <c r="N31" s="394">
        <f t="shared" si="6"/>
        <v>-0.49735769288841919</v>
      </c>
      <c r="O31" s="395">
        <f t="shared" si="6"/>
        <v>-0.47323730523483909</v>
      </c>
      <c r="P31" s="386">
        <f t="shared" si="6"/>
        <v>-0.47976701410177797</v>
      </c>
      <c r="R31" s="401">
        <v>103.07499999999999</v>
      </c>
      <c r="S31" s="369">
        <v>372.03199999999998</v>
      </c>
      <c r="T31" s="374">
        <v>475.10699999999997</v>
      </c>
      <c r="U31" s="19">
        <v>46.503999999999998</v>
      </c>
      <c r="V31" s="119">
        <v>119.85300000000001</v>
      </c>
      <c r="W31" s="375">
        <v>166.357</v>
      </c>
      <c r="X31" s="345">
        <f t="shared" si="10"/>
        <v>5.1739015705319844E-3</v>
      </c>
      <c r="Y31" s="323">
        <f t="shared" si="11"/>
        <v>1.7957071328088735E-2</v>
      </c>
      <c r="Z31" s="399">
        <f t="shared" si="12"/>
        <v>1.169063708185919E-2</v>
      </c>
      <c r="AA31" s="323">
        <f t="shared" si="13"/>
        <v>2.3483703131128432E-3</v>
      </c>
      <c r="AB31" s="323">
        <f t="shared" si="14"/>
        <v>6.5732143694492802E-3</v>
      </c>
      <c r="AC31" s="399">
        <f t="shared" si="15"/>
        <v>4.3736477032125225E-3</v>
      </c>
      <c r="AE31" s="394">
        <f t="shared" si="7"/>
        <v>-0.54883337375697305</v>
      </c>
      <c r="AF31" s="395">
        <f t="shared" si="7"/>
        <v>-0.67784222862549459</v>
      </c>
      <c r="AG31" s="386">
        <f t="shared" si="7"/>
        <v>-0.6498536119232089</v>
      </c>
      <c r="AI31" s="27">
        <f t="shared" si="17"/>
        <v>7.7815944436056146</v>
      </c>
      <c r="AJ31" s="28">
        <f t="shared" si="17"/>
        <v>10.425737024997197</v>
      </c>
      <c r="AK31" s="402">
        <f t="shared" si="17"/>
        <v>9.7099325567136727</v>
      </c>
      <c r="AL31" s="28">
        <f t="shared" si="17"/>
        <v>6.9846800841093417</v>
      </c>
      <c r="AM31" s="28">
        <f t="shared" si="17"/>
        <v>6.3761770495291801</v>
      </c>
      <c r="AN31" s="402">
        <f t="shared" si="17"/>
        <v>6.5353368689844826</v>
      </c>
      <c r="AO31" s="384">
        <f t="shared" si="16"/>
        <v>-0.10241016353031902</v>
      </c>
      <c r="AP31" s="385">
        <f t="shared" si="16"/>
        <v>-0.38841953962186243</v>
      </c>
      <c r="AQ31" s="386">
        <f t="shared" si="16"/>
        <v>-0.32694312439216694</v>
      </c>
    </row>
    <row r="32" spans="1:43" ht="20.100000000000001" customHeight="1" thickBot="1">
      <c r="A32" s="8" t="s">
        <v>17</v>
      </c>
      <c r="B32" s="19">
        <f>B33-SUM(B7:B31)</f>
        <v>4022</v>
      </c>
      <c r="C32" s="371">
        <f t="shared" ref="C32:G32" si="18">C33-SUM(C7:C31)</f>
        <v>2733.8199999999924</v>
      </c>
      <c r="D32" s="376">
        <f t="shared" si="18"/>
        <v>6755.8200000000361</v>
      </c>
      <c r="E32" s="21">
        <f t="shared" si="18"/>
        <v>3228.4799999999959</v>
      </c>
      <c r="F32" s="119">
        <f t="shared" si="18"/>
        <v>1674.2699999999895</v>
      </c>
      <c r="G32" s="375">
        <f t="shared" si="18"/>
        <v>4902.7500000000146</v>
      </c>
      <c r="H32" s="345">
        <f t="shared" si="0"/>
        <v>5.5017087853343201E-2</v>
      </c>
      <c r="I32" s="323">
        <f t="shared" si="1"/>
        <v>5.9629786756037098E-2</v>
      </c>
      <c r="J32" s="400">
        <f t="shared" si="2"/>
        <v>5.6794930286905541E-2</v>
      </c>
      <c r="K32" s="323">
        <f t="shared" si="3"/>
        <v>4.4781628391325969E-2</v>
      </c>
      <c r="L32" s="323">
        <f t="shared" si="4"/>
        <v>3.8586176069781077E-2</v>
      </c>
      <c r="M32" s="399">
        <f t="shared" si="5"/>
        <v>4.2453837432044964E-2</v>
      </c>
      <c r="N32" s="396">
        <f t="shared" si="6"/>
        <v>-0.19729487817006566</v>
      </c>
      <c r="O32" s="397">
        <f t="shared" si="6"/>
        <v>-0.38757123731628484</v>
      </c>
      <c r="P32" s="388">
        <f t="shared" si="6"/>
        <v>-0.27429238789665972</v>
      </c>
      <c r="R32" s="19">
        <f t="shared" ref="R32:W32" si="19">R33-SUM(R7:R31)</f>
        <v>1138.0360000000073</v>
      </c>
      <c r="S32" s="119">
        <f t="shared" si="19"/>
        <v>1218.6130000000048</v>
      </c>
      <c r="T32" s="375">
        <f t="shared" si="19"/>
        <v>2356.6489999999976</v>
      </c>
      <c r="U32" s="119">
        <f t="shared" si="19"/>
        <v>1004.0249999999942</v>
      </c>
      <c r="V32" s="123">
        <f t="shared" si="19"/>
        <v>801.85099999999147</v>
      </c>
      <c r="W32" s="376">
        <f t="shared" si="19"/>
        <v>1805.8759999999747</v>
      </c>
      <c r="X32" s="345">
        <f t="shared" si="10"/>
        <v>5.7124290543021837E-2</v>
      </c>
      <c r="Y32" s="323">
        <f t="shared" si="11"/>
        <v>5.8819457902374757E-2</v>
      </c>
      <c r="Z32" s="399">
        <f t="shared" si="12"/>
        <v>5.7988470362100232E-2</v>
      </c>
      <c r="AA32" s="323">
        <f t="shared" si="13"/>
        <v>5.0701498873712128E-2</v>
      </c>
      <c r="AB32" s="323">
        <f t="shared" si="14"/>
        <v>4.3976692409511804E-2</v>
      </c>
      <c r="AC32" s="399">
        <f t="shared" si="15"/>
        <v>4.7477806282191351E-2</v>
      </c>
      <c r="AE32" s="396">
        <f t="shared" si="7"/>
        <v>-0.11775638029026524</v>
      </c>
      <c r="AF32" s="397">
        <f t="shared" si="7"/>
        <v>-0.34199700807394284</v>
      </c>
      <c r="AG32" s="388">
        <f t="shared" si="7"/>
        <v>-0.2337102385633259</v>
      </c>
      <c r="AI32" s="27">
        <f t="shared" si="17"/>
        <v>2.829527598209864</v>
      </c>
      <c r="AJ32" s="28">
        <f t="shared" si="17"/>
        <v>4.4575465831693686</v>
      </c>
      <c r="AK32" s="402">
        <f t="shared" si="17"/>
        <v>3.4883241412589223</v>
      </c>
      <c r="AL32" s="28">
        <f t="shared" si="17"/>
        <v>3.1099000148676637</v>
      </c>
      <c r="AM32" s="28">
        <f t="shared" si="17"/>
        <v>4.7892574077060237</v>
      </c>
      <c r="AN32" s="402">
        <f t="shared" si="17"/>
        <v>3.683394013563754</v>
      </c>
      <c r="AO32" s="387">
        <f t="shared" si="16"/>
        <v>9.9088065737609615E-2</v>
      </c>
      <c r="AP32" s="385">
        <f t="shared" si="16"/>
        <v>7.4415559848351548E-2</v>
      </c>
      <c r="AQ32" s="386">
        <f t="shared" si="16"/>
        <v>5.5920798757661233E-2</v>
      </c>
    </row>
    <row r="33" spans="1:43" ht="25.5" customHeight="1" thickBot="1">
      <c r="A33" s="12" t="s">
        <v>18</v>
      </c>
      <c r="B33" s="17">
        <v>73104.560000000012</v>
      </c>
      <c r="C33" s="372">
        <v>45846.549999999996</v>
      </c>
      <c r="D33" s="18">
        <v>118951.11000000006</v>
      </c>
      <c r="E33" s="17">
        <v>72093.850000000006</v>
      </c>
      <c r="F33" s="373">
        <v>43390.41</v>
      </c>
      <c r="G33" s="378">
        <v>115484.26000000004</v>
      </c>
      <c r="H33" s="334">
        <f>SUM(H7:H32)</f>
        <v>0.99999999999999978</v>
      </c>
      <c r="I33" s="338">
        <f t="shared" ref="I33:M33" si="20">SUM(I7:I32)</f>
        <v>0.99999999999999967</v>
      </c>
      <c r="J33" s="335">
        <f t="shared" si="20"/>
        <v>1</v>
      </c>
      <c r="K33" s="338">
        <f t="shared" si="20"/>
        <v>1</v>
      </c>
      <c r="L33" s="338">
        <f t="shared" si="20"/>
        <v>0.99999999999999967</v>
      </c>
      <c r="M33" s="335">
        <f t="shared" si="20"/>
        <v>0.99999999999999989</v>
      </c>
      <c r="N33" s="389">
        <f t="shared" si="6"/>
        <v>-1.3825539747452228E-2</v>
      </c>
      <c r="O33" s="390">
        <f t="shared" si="6"/>
        <v>-5.3573060568352308E-2</v>
      </c>
      <c r="P33" s="391">
        <f t="shared" si="6"/>
        <v>-2.9145167287636227E-2</v>
      </c>
      <c r="R33" s="17">
        <v>19922.103000000006</v>
      </c>
      <c r="S33" s="372">
        <v>20717.855000000007</v>
      </c>
      <c r="T33" s="18">
        <v>40639.957999999991</v>
      </c>
      <c r="U33" s="17">
        <v>19802.669000000002</v>
      </c>
      <c r="V33" s="373">
        <v>18233.544999999991</v>
      </c>
      <c r="W33" s="378">
        <v>38036.214</v>
      </c>
      <c r="X33" s="334">
        <f t="shared" ref="X33:AC33" si="21">SUM(X7:X32)</f>
        <v>1.0000000000000002</v>
      </c>
      <c r="Y33" s="338">
        <f t="shared" si="21"/>
        <v>1</v>
      </c>
      <c r="Z33" s="335">
        <f t="shared" si="21"/>
        <v>1.0000000000000002</v>
      </c>
      <c r="AA33" s="338">
        <f t="shared" si="21"/>
        <v>0.99999999999999933</v>
      </c>
      <c r="AB33" s="338">
        <f t="shared" si="21"/>
        <v>1</v>
      </c>
      <c r="AC33" s="335">
        <f t="shared" si="21"/>
        <v>0.99999999999999911</v>
      </c>
      <c r="AE33" s="389">
        <f t="shared" si="7"/>
        <v>-5.9950498197908477E-3</v>
      </c>
      <c r="AF33" s="390">
        <f t="shared" si="7"/>
        <v>-0.11991154489690245</v>
      </c>
      <c r="AG33" s="391">
        <f t="shared" si="7"/>
        <v>-6.4068570149604778E-2</v>
      </c>
      <c r="AI33" s="403">
        <f t="shared" si="17"/>
        <v>2.725151892029718</v>
      </c>
      <c r="AJ33" s="404">
        <f t="shared" si="17"/>
        <v>4.5189561700934986</v>
      </c>
      <c r="AK33" s="405">
        <f t="shared" si="17"/>
        <v>3.4165261677675791</v>
      </c>
      <c r="AL33" s="404">
        <f t="shared" si="17"/>
        <v>2.7467903295496079</v>
      </c>
      <c r="AM33" s="404">
        <f t="shared" si="17"/>
        <v>4.2022062017851383</v>
      </c>
      <c r="AN33" s="405">
        <f t="shared" si="17"/>
        <v>3.2936275471653009</v>
      </c>
      <c r="AO33" s="389">
        <f t="shared" si="16"/>
        <v>7.9402684243678658E-3</v>
      </c>
      <c r="AP33" s="390">
        <f t="shared" si="16"/>
        <v>-7.0093613743061972E-2</v>
      </c>
      <c r="AQ33" s="391">
        <f t="shared" si="16"/>
        <v>-3.5971807200464792E-2</v>
      </c>
    </row>
    <row r="36" spans="1:43" ht="15.75" thickBot="1"/>
    <row r="37" spans="1:43">
      <c r="A37" s="468" t="s">
        <v>2</v>
      </c>
      <c r="B37" s="414" t="s">
        <v>137</v>
      </c>
      <c r="C37" s="477"/>
      <c r="D37" s="477"/>
      <c r="E37" s="477"/>
      <c r="F37" s="477"/>
      <c r="G37" s="492"/>
      <c r="H37" s="478" t="s">
        <v>139</v>
      </c>
      <c r="I37" s="477"/>
      <c r="J37" s="477"/>
      <c r="K37" s="477"/>
      <c r="L37" s="477"/>
      <c r="M37" s="492"/>
      <c r="N37" s="493" t="s">
        <v>160</v>
      </c>
      <c r="O37" s="471"/>
      <c r="P37" s="494"/>
      <c r="R37" s="478" t="s">
        <v>138</v>
      </c>
      <c r="S37" s="477"/>
      <c r="T37" s="477"/>
      <c r="U37" s="477"/>
      <c r="V37" s="477"/>
      <c r="W37" s="492"/>
      <c r="X37" s="477" t="s">
        <v>140</v>
      </c>
      <c r="Y37" s="477"/>
      <c r="Z37" s="477"/>
      <c r="AA37" s="477"/>
      <c r="AB37" s="477"/>
      <c r="AC37" s="415"/>
      <c r="AE37" s="471" t="s">
        <v>160</v>
      </c>
      <c r="AF37" s="471"/>
      <c r="AG37" s="471"/>
      <c r="AI37" s="462" t="s">
        <v>143</v>
      </c>
      <c r="AJ37" s="461"/>
      <c r="AK37" s="461"/>
      <c r="AL37" s="461"/>
      <c r="AM37" s="461"/>
      <c r="AN37" s="460"/>
      <c r="AO37" s="471" t="s">
        <v>160</v>
      </c>
      <c r="AP37" s="471"/>
      <c r="AQ37" s="471"/>
    </row>
    <row r="38" spans="1:43" ht="15" customHeight="1">
      <c r="A38" s="469"/>
      <c r="B38" s="497" t="str">
        <f>B5</f>
        <v>jan-fev 2025</v>
      </c>
      <c r="C38" s="473"/>
      <c r="D38" s="474"/>
      <c r="E38" s="498" t="str">
        <f>E5</f>
        <v>jan-fev 2026</v>
      </c>
      <c r="F38" s="481"/>
      <c r="G38" s="495"/>
      <c r="H38" s="499" t="str">
        <f>B38</f>
        <v>jan-fev 2025</v>
      </c>
      <c r="I38" s="473"/>
      <c r="J38" s="474"/>
      <c r="K38" s="497" t="str">
        <f>E38</f>
        <v>jan-fev 2026</v>
      </c>
      <c r="L38" s="473"/>
      <c r="M38" s="474"/>
      <c r="N38" s="479" t="s">
        <v>141</v>
      </c>
      <c r="O38" s="473"/>
      <c r="P38" s="483"/>
      <c r="R38" s="500" t="str">
        <f>H38</f>
        <v>jan-fev 2025</v>
      </c>
      <c r="S38" s="473"/>
      <c r="T38" s="474"/>
      <c r="U38" s="501" t="str">
        <f>K38</f>
        <v>jan-fev 2026</v>
      </c>
      <c r="V38" s="481"/>
      <c r="W38" s="495"/>
      <c r="X38" s="499" t="str">
        <f>R38</f>
        <v>jan-fev 2025</v>
      </c>
      <c r="Y38" s="473"/>
      <c r="Z38" s="474"/>
      <c r="AA38" s="497" t="str">
        <f>U38</f>
        <v>jan-fev 2026</v>
      </c>
      <c r="AB38" s="473"/>
      <c r="AC38" s="483"/>
      <c r="AE38" s="472" t="s">
        <v>142</v>
      </c>
      <c r="AF38" s="473"/>
      <c r="AG38" s="483"/>
      <c r="AI38" s="504" t="str">
        <f>X38</f>
        <v>jan-fev 2025</v>
      </c>
      <c r="AJ38" s="505"/>
      <c r="AK38" s="506"/>
      <c r="AL38" s="507" t="str">
        <f>AA38</f>
        <v>jan-fev 2026</v>
      </c>
      <c r="AM38" s="505"/>
      <c r="AN38" s="506"/>
      <c r="AO38" s="473" t="s">
        <v>143</v>
      </c>
      <c r="AP38" s="473"/>
      <c r="AQ38" s="483"/>
    </row>
    <row r="39" spans="1:43" ht="18.75" customHeight="1" thickBot="1">
      <c r="A39" s="470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173</v>
      </c>
      <c r="B40" s="39">
        <v>5830.880000000001</v>
      </c>
      <c r="C40" s="370">
        <v>2544.7700000000004</v>
      </c>
      <c r="D40" s="375">
        <v>8375.6500000000015</v>
      </c>
      <c r="E40" s="39">
        <v>6207.41</v>
      </c>
      <c r="F40" s="379">
        <v>3101.99</v>
      </c>
      <c r="G40" s="377">
        <v>9309.4</v>
      </c>
      <c r="H40" s="345">
        <f>B40/$B$63</f>
        <v>0.2111656067125319</v>
      </c>
      <c r="I40" s="323">
        <f>C40/$C$63</f>
        <v>0.14078606108620317</v>
      </c>
      <c r="J40" s="398">
        <f>D40/$D$63</f>
        <v>0.18332167096718702</v>
      </c>
      <c r="K40" s="323">
        <f>E40/$E$63</f>
        <v>0.23314443634003562</v>
      </c>
      <c r="L40" s="323">
        <f>F40/$F$63</f>
        <v>0.18258739295323401</v>
      </c>
      <c r="M40" s="399">
        <f>G40/$G$63</f>
        <v>0.21345073957079189</v>
      </c>
      <c r="N40" s="392">
        <f t="shared" ref="N40:P63" si="22">(E40-B40)/B40</f>
        <v>6.4575158466646326E-2</v>
      </c>
      <c r="O40" s="393">
        <f t="shared" si="22"/>
        <v>0.21896674355639184</v>
      </c>
      <c r="P40" s="382">
        <f t="shared" si="22"/>
        <v>0.11148388483281871</v>
      </c>
      <c r="R40" s="401">
        <v>1346.338</v>
      </c>
      <c r="S40" s="369">
        <v>966.67100000000005</v>
      </c>
      <c r="T40" s="374">
        <v>2313.009</v>
      </c>
      <c r="U40" s="39">
        <v>1371.9280000000001</v>
      </c>
      <c r="V40" s="112">
        <v>1129.7</v>
      </c>
      <c r="W40" s="380">
        <v>2501.6280000000002</v>
      </c>
      <c r="X40" s="345">
        <f>R40/$R$63</f>
        <v>0.20589393955150248</v>
      </c>
      <c r="Y40" s="323">
        <f>S40/$S$63</f>
        <v>0.15763999632754813</v>
      </c>
      <c r="Z40" s="398">
        <f>T40/$T$63</f>
        <v>0.18254163736449414</v>
      </c>
      <c r="AA40" s="323">
        <f>U40/$U$63</f>
        <v>0.2094753481756137</v>
      </c>
      <c r="AB40" s="323">
        <f>V40/$V$63</f>
        <v>0.19939530114038509</v>
      </c>
      <c r="AC40" s="399">
        <f>W40/$W$63</f>
        <v>0.20479995756031746</v>
      </c>
      <c r="AE40" s="392">
        <f t="shared" ref="AE40:AG63" si="23">(U40-R40)/R40</f>
        <v>1.9007114112503803E-2</v>
      </c>
      <c r="AF40" s="393">
        <f t="shared" si="23"/>
        <v>0.1686499336382285</v>
      </c>
      <c r="AG40" s="382">
        <f t="shared" si="23"/>
        <v>8.1547023811839967E-2</v>
      </c>
      <c r="AI40" s="27">
        <f t="shared" ref="AI40:AN63" si="24">(R40/B40)*10</f>
        <v>2.3089790906346894</v>
      </c>
      <c r="AJ40" s="28">
        <f t="shared" si="24"/>
        <v>3.7986576390007736</v>
      </c>
      <c r="AK40" s="406">
        <f t="shared" si="24"/>
        <v>2.7615874588837874</v>
      </c>
      <c r="AL40" s="28">
        <f t="shared" si="24"/>
        <v>2.2101456162876305</v>
      </c>
      <c r="AM40" s="28">
        <f t="shared" si="24"/>
        <v>3.6418557119784403</v>
      </c>
      <c r="AN40" s="402">
        <f t="shared" si="24"/>
        <v>2.6872064794723616</v>
      </c>
      <c r="AO40" s="383">
        <f t="shared" ref="AO40:AQ51" si="25">(AL40-AI40)/AI40</f>
        <v>-4.2803971135092302E-2</v>
      </c>
      <c r="AP40" s="381">
        <f t="shared" si="25"/>
        <v>-4.127824666599321E-2</v>
      </c>
      <c r="AQ40" s="382">
        <f t="shared" si="25"/>
        <v>-2.693413861369796E-2</v>
      </c>
    </row>
    <row r="41" spans="1:43" ht="19.5" customHeight="1">
      <c r="A41" s="8" t="s">
        <v>176</v>
      </c>
      <c r="B41" s="19">
        <v>6086.6900000000005</v>
      </c>
      <c r="C41" s="371">
        <v>2147.7199999999998</v>
      </c>
      <c r="D41" s="375">
        <v>8234.41</v>
      </c>
      <c r="E41" s="19">
        <v>6125.55</v>
      </c>
      <c r="F41" s="369">
        <v>3374.9900000000002</v>
      </c>
      <c r="G41" s="377">
        <v>9500.5400000000009</v>
      </c>
      <c r="H41" s="345">
        <f t="shared" ref="H41:H62" si="26">B41/$B$63</f>
        <v>0.22042977847616493</v>
      </c>
      <c r="I41" s="323">
        <f t="shared" ref="I41:I62" si="27">C41/$C$63</f>
        <v>0.11881979083220101</v>
      </c>
      <c r="J41" s="399">
        <f t="shared" ref="J41:J62" si="28">D41/$D$63</f>
        <v>0.18023028667971014</v>
      </c>
      <c r="K41" s="323">
        <f t="shared" ref="K41:K62" si="29">E41/$E$63</f>
        <v>0.23006985232531851</v>
      </c>
      <c r="L41" s="323">
        <f t="shared" ref="L41:L62" si="30">F41/$F$63</f>
        <v>0.19865654800409907</v>
      </c>
      <c r="M41" s="399">
        <f t="shared" ref="M41:M62" si="31">G41/$G$63</f>
        <v>0.21783329638020618</v>
      </c>
      <c r="N41" s="394">
        <f t="shared" si="22"/>
        <v>6.3844224036380482E-3</v>
      </c>
      <c r="O41" s="395">
        <f t="shared" si="22"/>
        <v>0.57142923658577494</v>
      </c>
      <c r="P41" s="386">
        <f t="shared" si="22"/>
        <v>0.15376086446995002</v>
      </c>
      <c r="R41" s="401">
        <v>1183.915</v>
      </c>
      <c r="S41" s="369">
        <v>642.17900000000009</v>
      </c>
      <c r="T41" s="374">
        <v>1826.0940000000001</v>
      </c>
      <c r="U41" s="19">
        <v>1190.7860000000001</v>
      </c>
      <c r="V41" s="119">
        <v>1026.498</v>
      </c>
      <c r="W41" s="375">
        <v>2217.2840000000001</v>
      </c>
      <c r="X41" s="345">
        <f t="shared" ref="X41:X62" si="32">R41/$R$63</f>
        <v>0.18105477483671786</v>
      </c>
      <c r="Y41" s="323">
        <f t="shared" ref="Y41:Y62" si="33">S41/$S$63</f>
        <v>0.10472342213806822</v>
      </c>
      <c r="Z41" s="399">
        <f t="shared" ref="Z41:Z62" si="34">T41/$T$63</f>
        <v>0.14411452300508928</v>
      </c>
      <c r="AA41" s="323">
        <f t="shared" ref="AA41:AA62" si="35">U41/$U$63</f>
        <v>0.18181734898088409</v>
      </c>
      <c r="AB41" s="323">
        <f t="shared" ref="AB41:AB62" si="36">V41/$V$63</f>
        <v>0.18117985113747281</v>
      </c>
      <c r="AC41" s="399">
        <f t="shared" ref="AC41:AC62" si="37">W41/$W$63</f>
        <v>0.18152166073419826</v>
      </c>
      <c r="AE41" s="394">
        <f t="shared" si="23"/>
        <v>5.8036261049147064E-3</v>
      </c>
      <c r="AF41" s="395">
        <f t="shared" si="23"/>
        <v>0.59846086527276643</v>
      </c>
      <c r="AG41" s="386">
        <f t="shared" si="23"/>
        <v>0.21422226895220073</v>
      </c>
      <c r="AI41" s="27">
        <f t="shared" si="24"/>
        <v>1.9450883813698412</v>
      </c>
      <c r="AJ41" s="28">
        <f t="shared" si="24"/>
        <v>2.990049913396533</v>
      </c>
      <c r="AK41" s="402">
        <f t="shared" si="24"/>
        <v>2.2176379364156023</v>
      </c>
      <c r="AL41" s="28">
        <f t="shared" si="24"/>
        <v>1.9439658479646726</v>
      </c>
      <c r="AM41" s="28">
        <f t="shared" si="24"/>
        <v>3.0414845673616808</v>
      </c>
      <c r="AN41" s="402">
        <f t="shared" si="24"/>
        <v>2.3338504969191223</v>
      </c>
      <c r="AO41" s="384">
        <f t="shared" si="25"/>
        <v>-5.771117733878987E-4</v>
      </c>
      <c r="AP41" s="385">
        <f t="shared" si="25"/>
        <v>1.7201938246817039E-2</v>
      </c>
      <c r="AQ41" s="386">
        <f t="shared" si="25"/>
        <v>5.240375743722888E-2</v>
      </c>
    </row>
    <row r="42" spans="1:43" ht="19.5" customHeight="1">
      <c r="A42" s="8" t="s">
        <v>168</v>
      </c>
      <c r="B42" s="19">
        <v>4065.8599999999997</v>
      </c>
      <c r="C42" s="371">
        <v>2159</v>
      </c>
      <c r="D42" s="375">
        <v>6224.86</v>
      </c>
      <c r="E42" s="19">
        <v>3573.4000000000005</v>
      </c>
      <c r="F42" s="369">
        <v>1958.67</v>
      </c>
      <c r="G42" s="377">
        <v>5532.0700000000006</v>
      </c>
      <c r="H42" s="345">
        <f t="shared" si="26"/>
        <v>0.147245320381866</v>
      </c>
      <c r="I42" s="323">
        <f t="shared" si="27"/>
        <v>0.11944384203095469</v>
      </c>
      <c r="J42" s="399">
        <f t="shared" si="28"/>
        <v>0.13624634944593</v>
      </c>
      <c r="K42" s="323">
        <f t="shared" si="29"/>
        <v>0.13421351720242153</v>
      </c>
      <c r="L42" s="323">
        <f t="shared" si="30"/>
        <v>0.11529000704570642</v>
      </c>
      <c r="M42" s="399">
        <f t="shared" si="31"/>
        <v>0.12684216306715693</v>
      </c>
      <c r="N42" s="394">
        <f t="shared" si="22"/>
        <v>-0.12112074690225418</v>
      </c>
      <c r="O42" s="395">
        <f t="shared" si="22"/>
        <v>-9.2788327929597E-2</v>
      </c>
      <c r="P42" s="386">
        <f t="shared" si="22"/>
        <v>-0.11129406926420821</v>
      </c>
      <c r="R42" s="401">
        <v>1018.3330000000001</v>
      </c>
      <c r="S42" s="369">
        <v>701.87</v>
      </c>
      <c r="T42" s="374">
        <v>1720.203</v>
      </c>
      <c r="U42" s="19">
        <v>931.25099999999998</v>
      </c>
      <c r="V42" s="119">
        <v>683.18399999999997</v>
      </c>
      <c r="W42" s="375">
        <v>1614.4349999999999</v>
      </c>
      <c r="X42" s="345">
        <f t="shared" si="32"/>
        <v>0.15573250784372142</v>
      </c>
      <c r="Y42" s="323">
        <f t="shared" si="33"/>
        <v>0.11445753955835668</v>
      </c>
      <c r="Z42" s="399">
        <f t="shared" si="34"/>
        <v>0.13575765257260775</v>
      </c>
      <c r="AA42" s="323">
        <f t="shared" si="35"/>
        <v>0.14218977050099452</v>
      </c>
      <c r="AB42" s="323">
        <f t="shared" si="36"/>
        <v>0.12058394212117628</v>
      </c>
      <c r="AC42" s="399">
        <f t="shared" si="37"/>
        <v>0.13216841971863566</v>
      </c>
      <c r="AE42" s="394">
        <f t="shared" si="23"/>
        <v>-8.5514266944113668E-2</v>
      </c>
      <c r="AF42" s="395">
        <f t="shared" si="23"/>
        <v>-2.6623163833758439E-2</v>
      </c>
      <c r="AG42" s="386">
        <f t="shared" si="23"/>
        <v>-6.1485766505464778E-2</v>
      </c>
      <c r="AI42" s="27">
        <f t="shared" si="24"/>
        <v>2.5045943539620157</v>
      </c>
      <c r="AJ42" s="28">
        <f t="shared" si="24"/>
        <v>3.2509031959240393</v>
      </c>
      <c r="AK42" s="402">
        <f t="shared" si="24"/>
        <v>2.7634404629180414</v>
      </c>
      <c r="AL42" s="28">
        <f t="shared" si="24"/>
        <v>2.6060642525326019</v>
      </c>
      <c r="AM42" s="28">
        <f t="shared" si="24"/>
        <v>3.4879995098714938</v>
      </c>
      <c r="AN42" s="402">
        <f t="shared" si="24"/>
        <v>2.9183199055688016</v>
      </c>
      <c r="AO42" s="384">
        <f t="shared" si="25"/>
        <v>4.0513506073377129E-2</v>
      </c>
      <c r="AP42" s="385">
        <f t="shared" si="25"/>
        <v>7.2932443588207801E-2</v>
      </c>
      <c r="AQ42" s="386">
        <f t="shared" si="25"/>
        <v>5.6045876409877876E-2</v>
      </c>
    </row>
    <row r="43" spans="1:43" ht="19.5" customHeight="1">
      <c r="A43" s="8" t="s">
        <v>180</v>
      </c>
      <c r="B43" s="19">
        <v>4169.5</v>
      </c>
      <c r="C43" s="371">
        <v>1644.4099999999999</v>
      </c>
      <c r="D43" s="375">
        <v>5813.91</v>
      </c>
      <c r="E43" s="19">
        <v>3684.71</v>
      </c>
      <c r="F43" s="369">
        <v>1401.5800000000002</v>
      </c>
      <c r="G43" s="377">
        <v>5086.29</v>
      </c>
      <c r="H43" s="345">
        <f t="shared" si="26"/>
        <v>0.15099864809220934</v>
      </c>
      <c r="I43" s="323">
        <f t="shared" si="27"/>
        <v>9.0974825509088558E-2</v>
      </c>
      <c r="J43" s="399">
        <f t="shared" si="28"/>
        <v>0.12725169939680361</v>
      </c>
      <c r="K43" s="323">
        <f t="shared" si="29"/>
        <v>0.13839421530501331</v>
      </c>
      <c r="L43" s="323">
        <f t="shared" si="30"/>
        <v>8.2498924308393562E-2</v>
      </c>
      <c r="M43" s="399">
        <f t="shared" si="31"/>
        <v>0.11662108859556181</v>
      </c>
      <c r="N43" s="394">
        <f t="shared" si="22"/>
        <v>-0.11627053603549585</v>
      </c>
      <c r="O43" s="395">
        <f t="shared" si="22"/>
        <v>-0.14766998497941494</v>
      </c>
      <c r="P43" s="386">
        <f t="shared" si="22"/>
        <v>-0.12515157613378947</v>
      </c>
      <c r="R43" s="401">
        <v>933.82500000000005</v>
      </c>
      <c r="S43" s="369">
        <v>389.05</v>
      </c>
      <c r="T43" s="374">
        <v>1322.875</v>
      </c>
      <c r="U43" s="19">
        <v>870.21199999999999</v>
      </c>
      <c r="V43" s="119">
        <v>515.93700000000001</v>
      </c>
      <c r="W43" s="375">
        <v>1386.1489999999999</v>
      </c>
      <c r="X43" s="345">
        <f t="shared" si="32"/>
        <v>0.14280879548945496</v>
      </c>
      <c r="Y43" s="323">
        <f t="shared" si="33"/>
        <v>6.3444378254062239E-2</v>
      </c>
      <c r="Z43" s="399">
        <f t="shared" si="34"/>
        <v>0.10440070424652699</v>
      </c>
      <c r="AA43" s="323">
        <f t="shared" si="35"/>
        <v>0.13286991860111982</v>
      </c>
      <c r="AB43" s="323">
        <f t="shared" si="36"/>
        <v>9.1064365304476286E-2</v>
      </c>
      <c r="AC43" s="399">
        <f t="shared" si="37"/>
        <v>0.11347940476053053</v>
      </c>
      <c r="AE43" s="394">
        <f t="shared" si="23"/>
        <v>-6.8120900597006998E-2</v>
      </c>
      <c r="AF43" s="395">
        <f t="shared" si="23"/>
        <v>0.32614573962215654</v>
      </c>
      <c r="AG43" s="386">
        <f t="shared" si="23"/>
        <v>4.7830671832183605E-2</v>
      </c>
      <c r="AI43" s="27">
        <f t="shared" si="24"/>
        <v>2.2396570332174122</v>
      </c>
      <c r="AJ43" s="28">
        <f t="shared" si="24"/>
        <v>2.3658941504855848</v>
      </c>
      <c r="AK43" s="402">
        <f t="shared" si="24"/>
        <v>2.2753620197079076</v>
      </c>
      <c r="AL43" s="28">
        <f t="shared" si="24"/>
        <v>2.3616838231502615</v>
      </c>
      <c r="AM43" s="28">
        <f t="shared" si="24"/>
        <v>3.6811098902666988</v>
      </c>
      <c r="AN43" s="402">
        <f t="shared" si="24"/>
        <v>2.7252653702403911</v>
      </c>
      <c r="AO43" s="384">
        <f t="shared" si="25"/>
        <v>5.44845876502573E-2</v>
      </c>
      <c r="AP43" s="385">
        <f t="shared" si="25"/>
        <v>0.55590641682392017</v>
      </c>
      <c r="AQ43" s="386">
        <f t="shared" si="25"/>
        <v>0.19772825011390421</v>
      </c>
    </row>
    <row r="44" spans="1:43" ht="19.5" customHeight="1">
      <c r="A44" s="8" t="s">
        <v>178</v>
      </c>
      <c r="B44" s="19">
        <v>580.82999999999993</v>
      </c>
      <c r="C44" s="371">
        <v>2524.6</v>
      </c>
      <c r="D44" s="375">
        <v>3105.43</v>
      </c>
      <c r="E44" s="19">
        <v>1308.57</v>
      </c>
      <c r="F44" s="369">
        <v>1462.88</v>
      </c>
      <c r="G44" s="377">
        <v>2771.45</v>
      </c>
      <c r="H44" s="345">
        <f t="shared" si="26"/>
        <v>2.1034787089914363E-2</v>
      </c>
      <c r="I44" s="323">
        <f t="shared" si="27"/>
        <v>0.13967018230261613</v>
      </c>
      <c r="J44" s="399">
        <f t="shared" si="28"/>
        <v>6.7969962530864056E-2</v>
      </c>
      <c r="K44" s="323">
        <f t="shared" si="29"/>
        <v>4.9148648963332604E-2</v>
      </c>
      <c r="L44" s="323">
        <f t="shared" si="30"/>
        <v>8.6107126523111616E-2</v>
      </c>
      <c r="M44" s="399">
        <f t="shared" si="31"/>
        <v>6.354523945511753E-2</v>
      </c>
      <c r="N44" s="394">
        <f t="shared" si="22"/>
        <v>1.2529311502505038</v>
      </c>
      <c r="O44" s="395">
        <f t="shared" si="22"/>
        <v>-0.42054979006575294</v>
      </c>
      <c r="P44" s="386">
        <f t="shared" si="22"/>
        <v>-0.10754710297768748</v>
      </c>
      <c r="R44" s="401">
        <v>192.51499999999999</v>
      </c>
      <c r="S44" s="369">
        <v>787.94200000000001</v>
      </c>
      <c r="T44" s="374">
        <v>980.45699999999999</v>
      </c>
      <c r="U44" s="19">
        <v>286.27199999999999</v>
      </c>
      <c r="V44" s="119">
        <v>508.68700000000001</v>
      </c>
      <c r="W44" s="375">
        <v>794.95900000000006</v>
      </c>
      <c r="X44" s="345">
        <f t="shared" si="32"/>
        <v>2.944110006013163E-2</v>
      </c>
      <c r="Y44" s="323">
        <f t="shared" si="33"/>
        <v>0.12849374191045446</v>
      </c>
      <c r="Z44" s="399">
        <f t="shared" si="34"/>
        <v>7.7377228599404421E-2</v>
      </c>
      <c r="AA44" s="323">
        <f t="shared" si="35"/>
        <v>4.3709966465389785E-2</v>
      </c>
      <c r="AB44" s="323">
        <f t="shared" si="36"/>
        <v>8.9784719439850461E-2</v>
      </c>
      <c r="AC44" s="399">
        <f t="shared" si="37"/>
        <v>6.5080647267376446E-2</v>
      </c>
      <c r="AE44" s="394">
        <f t="shared" si="23"/>
        <v>0.48701140170895779</v>
      </c>
      <c r="AF44" s="395">
        <f t="shared" si="23"/>
        <v>-0.35441060382616996</v>
      </c>
      <c r="AG44" s="386">
        <f t="shared" si="23"/>
        <v>-0.18919544661316093</v>
      </c>
      <c r="AI44" s="27">
        <f t="shared" si="24"/>
        <v>3.3144810013256891</v>
      </c>
      <c r="AJ44" s="28">
        <f t="shared" si="24"/>
        <v>3.1210568010773985</v>
      </c>
      <c r="AK44" s="402">
        <f t="shared" si="24"/>
        <v>3.157234263853959</v>
      </c>
      <c r="AL44" s="28">
        <f t="shared" si="24"/>
        <v>2.187670510557326</v>
      </c>
      <c r="AM44" s="28">
        <f t="shared" si="24"/>
        <v>3.4772982062780269</v>
      </c>
      <c r="AN44" s="402">
        <f t="shared" si="24"/>
        <v>2.86838658463981</v>
      </c>
      <c r="AO44" s="384">
        <f t="shared" si="25"/>
        <v>-0.3399658921917712</v>
      </c>
      <c r="AP44" s="385">
        <f t="shared" si="25"/>
        <v>0.11414127582607685</v>
      </c>
      <c r="AQ44" s="386">
        <f t="shared" si="25"/>
        <v>-9.1487566355484717E-2</v>
      </c>
    </row>
    <row r="45" spans="1:43" ht="19.5" customHeight="1">
      <c r="A45" s="8" t="s">
        <v>181</v>
      </c>
      <c r="B45" s="19">
        <v>2262.42</v>
      </c>
      <c r="C45" s="371">
        <v>492.20999999999992</v>
      </c>
      <c r="D45" s="375">
        <v>2754.63</v>
      </c>
      <c r="E45" s="19">
        <v>1569.92</v>
      </c>
      <c r="F45" s="369">
        <v>563.46999999999991</v>
      </c>
      <c r="G45" s="377">
        <v>2133.39</v>
      </c>
      <c r="H45" s="345">
        <f t="shared" si="26"/>
        <v>8.1933651856763698E-2</v>
      </c>
      <c r="I45" s="323">
        <f t="shared" si="27"/>
        <v>2.7230872388168691E-2</v>
      </c>
      <c r="J45" s="399">
        <f t="shared" si="28"/>
        <v>6.0291842961005093E-2</v>
      </c>
      <c r="K45" s="323">
        <f t="shared" si="29"/>
        <v>5.8964707260991102E-2</v>
      </c>
      <c r="L45" s="323">
        <f t="shared" si="30"/>
        <v>3.3166618302237841E-2</v>
      </c>
      <c r="M45" s="399">
        <f t="shared" si="31"/>
        <v>4.891546966431045E-2</v>
      </c>
      <c r="N45" s="394">
        <f t="shared" si="22"/>
        <v>-0.30608817107345232</v>
      </c>
      <c r="O45" s="395">
        <f t="shared" si="22"/>
        <v>0.14477560390890068</v>
      </c>
      <c r="P45" s="386">
        <f t="shared" si="22"/>
        <v>-0.22552575118981505</v>
      </c>
      <c r="R45" s="401">
        <v>648.31700000000001</v>
      </c>
      <c r="S45" s="369">
        <v>245.53300000000002</v>
      </c>
      <c r="T45" s="374">
        <v>893.85</v>
      </c>
      <c r="U45" s="19">
        <v>608.18600000000004</v>
      </c>
      <c r="V45" s="119">
        <v>149.947</v>
      </c>
      <c r="W45" s="375">
        <v>758.13300000000004</v>
      </c>
      <c r="X45" s="345">
        <f t="shared" si="32"/>
        <v>9.9146381672515702E-2</v>
      </c>
      <c r="Y45" s="323">
        <f t="shared" si="33"/>
        <v>4.0040325217464763E-2</v>
      </c>
      <c r="Z45" s="399">
        <f t="shared" si="34"/>
        <v>7.0542242835308064E-2</v>
      </c>
      <c r="AA45" s="323">
        <f t="shared" si="35"/>
        <v>9.2861997207968491E-2</v>
      </c>
      <c r="AB45" s="323">
        <f t="shared" si="36"/>
        <v>2.6466077029385963E-2</v>
      </c>
      <c r="AC45" s="399">
        <f t="shared" si="37"/>
        <v>6.2065825224644176E-2</v>
      </c>
      <c r="AE45" s="394">
        <f t="shared" si="23"/>
        <v>-6.190027409430876E-2</v>
      </c>
      <c r="AF45" s="395">
        <f t="shared" si="23"/>
        <v>-0.38930001262559416</v>
      </c>
      <c r="AG45" s="386">
        <f t="shared" si="23"/>
        <v>-0.15183420036918943</v>
      </c>
      <c r="AI45" s="27">
        <f t="shared" si="24"/>
        <v>2.8655908275209727</v>
      </c>
      <c r="AJ45" s="28">
        <f t="shared" si="24"/>
        <v>4.9883789439466906</v>
      </c>
      <c r="AK45" s="402">
        <f t="shared" si="24"/>
        <v>3.2449004040470042</v>
      </c>
      <c r="AL45" s="28">
        <f t="shared" si="24"/>
        <v>3.8739935792906643</v>
      </c>
      <c r="AM45" s="28">
        <f t="shared" si="24"/>
        <v>2.6611354641773306</v>
      </c>
      <c r="AN45" s="402">
        <f t="shared" si="24"/>
        <v>3.5536540435644683</v>
      </c>
      <c r="AO45" s="384">
        <f t="shared" si="25"/>
        <v>0.35190046746557413</v>
      </c>
      <c r="AP45" s="385">
        <f t="shared" si="25"/>
        <v>-0.46653301722264479</v>
      </c>
      <c r="AQ45" s="386">
        <f t="shared" si="25"/>
        <v>9.5150420990545659E-2</v>
      </c>
    </row>
    <row r="46" spans="1:43" ht="19.5" customHeight="1">
      <c r="A46" s="8" t="s">
        <v>175</v>
      </c>
      <c r="B46" s="19">
        <v>1273.44</v>
      </c>
      <c r="C46" s="371">
        <v>1430.33</v>
      </c>
      <c r="D46" s="375">
        <v>2703.77</v>
      </c>
      <c r="E46" s="19">
        <v>1198.43</v>
      </c>
      <c r="F46" s="369">
        <v>928.19999999999993</v>
      </c>
      <c r="G46" s="377">
        <v>2126.63</v>
      </c>
      <c r="H46" s="345">
        <f t="shared" si="26"/>
        <v>4.6117692391544084E-2</v>
      </c>
      <c r="I46" s="323">
        <f t="shared" si="27"/>
        <v>7.9131130417848736E-2</v>
      </c>
      <c r="J46" s="399">
        <f t="shared" si="28"/>
        <v>5.9178646948111632E-2</v>
      </c>
      <c r="K46" s="323">
        <f t="shared" si="29"/>
        <v>4.5011894951838036E-2</v>
      </c>
      <c r="L46" s="323">
        <f t="shared" si="30"/>
        <v>5.4635127172941174E-2</v>
      </c>
      <c r="M46" s="399">
        <f t="shared" si="31"/>
        <v>4.876047288691357E-2</v>
      </c>
      <c r="N46" s="394">
        <f t="shared" si="22"/>
        <v>-5.8903442643548173E-2</v>
      </c>
      <c r="O46" s="395">
        <f t="shared" si="22"/>
        <v>-0.35105884655988479</v>
      </c>
      <c r="P46" s="386">
        <f t="shared" si="22"/>
        <v>-0.21345750563102625</v>
      </c>
      <c r="R46" s="401">
        <v>348.12799999999999</v>
      </c>
      <c r="S46" s="369">
        <v>553.76199999999994</v>
      </c>
      <c r="T46" s="374">
        <v>901.88999999999987</v>
      </c>
      <c r="U46" s="19">
        <v>369.541</v>
      </c>
      <c r="V46" s="119">
        <v>371.35400000000004</v>
      </c>
      <c r="W46" s="375">
        <v>740.89499999999998</v>
      </c>
      <c r="X46" s="345">
        <f t="shared" si="32"/>
        <v>5.3238819217897332E-2</v>
      </c>
      <c r="Y46" s="323">
        <f t="shared" si="33"/>
        <v>9.0304808612584525E-2</v>
      </c>
      <c r="Z46" s="399">
        <f t="shared" si="34"/>
        <v>7.1176756044902367E-2</v>
      </c>
      <c r="AA46" s="323">
        <f t="shared" si="35"/>
        <v>5.6424046772253683E-2</v>
      </c>
      <c r="AB46" s="323">
        <f t="shared" si="36"/>
        <v>6.5545049712035564E-2</v>
      </c>
      <c r="AC46" s="399">
        <f t="shared" si="37"/>
        <v>6.065460754222906E-2</v>
      </c>
      <c r="AE46" s="394">
        <f t="shared" si="23"/>
        <v>6.1508985200845696E-2</v>
      </c>
      <c r="AF46" s="395">
        <f t="shared" si="23"/>
        <v>-0.32939782794774636</v>
      </c>
      <c r="AG46" s="386">
        <f t="shared" si="23"/>
        <v>-0.17850846555566635</v>
      </c>
      <c r="AI46" s="27">
        <f t="shared" si="24"/>
        <v>2.733760522678728</v>
      </c>
      <c r="AJ46" s="28">
        <f t="shared" si="24"/>
        <v>3.8715680996693069</v>
      </c>
      <c r="AK46" s="402">
        <f t="shared" si="24"/>
        <v>3.3356757416496219</v>
      </c>
      <c r="AL46" s="28">
        <f t="shared" si="24"/>
        <v>3.0835426349473893</v>
      </c>
      <c r="AM46" s="28">
        <f t="shared" si="24"/>
        <v>4.0007972419737134</v>
      </c>
      <c r="AN46" s="402">
        <f t="shared" si="24"/>
        <v>3.4838923555108314</v>
      </c>
      <c r="AO46" s="384">
        <f t="shared" si="25"/>
        <v>0.12794906845970566</v>
      </c>
      <c r="AP46" s="385">
        <f t="shared" si="25"/>
        <v>3.3379018262766638E-2</v>
      </c>
      <c r="AQ46" s="386">
        <f t="shared" si="25"/>
        <v>4.4433759555990486E-2</v>
      </c>
    </row>
    <row r="47" spans="1:43" ht="19.5" customHeight="1">
      <c r="A47" s="8" t="s">
        <v>186</v>
      </c>
      <c r="B47" s="19">
        <v>379.86</v>
      </c>
      <c r="C47" s="371">
        <v>1296.06</v>
      </c>
      <c r="D47" s="375">
        <v>1675.92</v>
      </c>
      <c r="E47" s="19">
        <v>239.36</v>
      </c>
      <c r="F47" s="369">
        <v>1586.07</v>
      </c>
      <c r="G47" s="377">
        <v>1825.4299999999998</v>
      </c>
      <c r="H47" s="345">
        <f t="shared" si="26"/>
        <v>1.3756648630364946E-2</v>
      </c>
      <c r="I47" s="323">
        <f t="shared" si="27"/>
        <v>7.1702818852542441E-2</v>
      </c>
      <c r="J47" s="399">
        <f t="shared" si="28"/>
        <v>3.668162528368879E-2</v>
      </c>
      <c r="K47" s="323">
        <f t="shared" si="29"/>
        <v>8.9901347393439354E-3</v>
      </c>
      <c r="L47" s="323">
        <f t="shared" si="30"/>
        <v>9.3358259163097188E-2</v>
      </c>
      <c r="M47" s="399">
        <f t="shared" si="31"/>
        <v>4.1854403456152982E-2</v>
      </c>
      <c r="N47" s="394">
        <f t="shared" si="22"/>
        <v>-0.36987311114621174</v>
      </c>
      <c r="O47" s="395">
        <f t="shared" si="22"/>
        <v>0.22376278875977965</v>
      </c>
      <c r="P47" s="386">
        <f t="shared" si="22"/>
        <v>8.921070218148823E-2</v>
      </c>
      <c r="R47" s="401">
        <v>157.69</v>
      </c>
      <c r="S47" s="369">
        <v>602.56500000000005</v>
      </c>
      <c r="T47" s="374">
        <v>760.25500000000011</v>
      </c>
      <c r="U47" s="19">
        <v>103.922</v>
      </c>
      <c r="V47" s="119">
        <v>437.71499999999997</v>
      </c>
      <c r="W47" s="375">
        <v>541.63699999999994</v>
      </c>
      <c r="X47" s="345">
        <f t="shared" si="32"/>
        <v>2.411535240621332E-2</v>
      </c>
      <c r="Y47" s="323">
        <f t="shared" si="33"/>
        <v>9.8263364047446386E-2</v>
      </c>
      <c r="Z47" s="399">
        <f t="shared" si="34"/>
        <v>5.9998985094542864E-2</v>
      </c>
      <c r="AA47" s="323">
        <f t="shared" si="35"/>
        <v>1.586752157045131E-2</v>
      </c>
      <c r="AB47" s="323">
        <f t="shared" si="36"/>
        <v>7.7257957190991988E-2</v>
      </c>
      <c r="AC47" s="399">
        <f t="shared" si="37"/>
        <v>4.4342018322907184E-2</v>
      </c>
      <c r="AE47" s="394">
        <f t="shared" si="23"/>
        <v>-0.34097279472382525</v>
      </c>
      <c r="AF47" s="395">
        <f t="shared" si="23"/>
        <v>-0.27358044360359474</v>
      </c>
      <c r="AG47" s="386">
        <f t="shared" si="23"/>
        <v>-0.2875587796199961</v>
      </c>
      <c r="AI47" s="27">
        <f t="shared" si="24"/>
        <v>4.1512662559890483</v>
      </c>
      <c r="AJ47" s="28">
        <f t="shared" si="24"/>
        <v>4.6492060552752195</v>
      </c>
      <c r="AK47" s="402">
        <f t="shared" si="24"/>
        <v>4.5363442169077288</v>
      </c>
      <c r="AL47" s="28">
        <f t="shared" si="24"/>
        <v>4.3416610962566846</v>
      </c>
      <c r="AM47" s="28">
        <f t="shared" si="24"/>
        <v>2.7597457867559436</v>
      </c>
      <c r="AN47" s="402">
        <f t="shared" si="24"/>
        <v>2.9671748574308521</v>
      </c>
      <c r="AO47" s="384">
        <f t="shared" si="25"/>
        <v>4.5864280565707613E-2</v>
      </c>
      <c r="AP47" s="385">
        <f t="shared" si="25"/>
        <v>-0.40640493152059814</v>
      </c>
      <c r="AQ47" s="386">
        <f t="shared" si="25"/>
        <v>-0.34591055802783105</v>
      </c>
    </row>
    <row r="48" spans="1:43" ht="19.5" customHeight="1">
      <c r="A48" s="8" t="s">
        <v>191</v>
      </c>
      <c r="B48" s="19">
        <v>632.17999999999995</v>
      </c>
      <c r="C48" s="371">
        <v>613.87</v>
      </c>
      <c r="D48" s="375">
        <v>1246.05</v>
      </c>
      <c r="E48" s="19">
        <v>364.5</v>
      </c>
      <c r="F48" s="369">
        <v>833.94</v>
      </c>
      <c r="G48" s="377">
        <v>1198.44</v>
      </c>
      <c r="H48" s="345">
        <f t="shared" si="26"/>
        <v>2.2894429871910996E-2</v>
      </c>
      <c r="I48" s="323">
        <f t="shared" si="27"/>
        <v>3.3961552249903736E-2</v>
      </c>
      <c r="J48" s="399">
        <f t="shared" si="28"/>
        <v>2.7272864566769545E-2</v>
      </c>
      <c r="K48" s="323">
        <f t="shared" si="29"/>
        <v>1.3690274534136296E-2</v>
      </c>
      <c r="L48" s="323">
        <f t="shared" si="30"/>
        <v>4.9086854077356787E-2</v>
      </c>
      <c r="M48" s="399">
        <f t="shared" si="31"/>
        <v>2.7478452352591987E-2</v>
      </c>
      <c r="N48" s="394">
        <f t="shared" si="22"/>
        <v>-0.42342370843747029</v>
      </c>
      <c r="O48" s="395">
        <f t="shared" si="22"/>
        <v>0.35849609852248854</v>
      </c>
      <c r="P48" s="386">
        <f t="shared" si="22"/>
        <v>-3.8208739617190242E-2</v>
      </c>
      <c r="R48" s="401">
        <v>154.28300000000002</v>
      </c>
      <c r="S48" s="369">
        <v>245.267</v>
      </c>
      <c r="T48" s="374">
        <v>399.55</v>
      </c>
      <c r="U48" s="19">
        <v>132.88200000000001</v>
      </c>
      <c r="V48" s="119">
        <v>327.77600000000001</v>
      </c>
      <c r="W48" s="375">
        <v>460.65800000000002</v>
      </c>
      <c r="X48" s="345">
        <f t="shared" si="32"/>
        <v>2.3594323769977867E-2</v>
      </c>
      <c r="Y48" s="323">
        <f t="shared" si="33"/>
        <v>3.9996947233618005E-2</v>
      </c>
      <c r="Z48" s="399">
        <f t="shared" si="34"/>
        <v>3.1532307573806942E-2</v>
      </c>
      <c r="AA48" s="323">
        <f t="shared" si="35"/>
        <v>2.028933239665048E-2</v>
      </c>
      <c r="AB48" s="323">
        <f t="shared" si="36"/>
        <v>5.7853407299806023E-2</v>
      </c>
      <c r="AC48" s="399">
        <f t="shared" si="37"/>
        <v>3.7712537135745489E-2</v>
      </c>
      <c r="AE48" s="394">
        <f t="shared" si="23"/>
        <v>-0.13871262549989311</v>
      </c>
      <c r="AF48" s="395">
        <f t="shared" si="23"/>
        <v>0.33640481597605881</v>
      </c>
      <c r="AG48" s="386">
        <f t="shared" si="23"/>
        <v>0.15294205981729447</v>
      </c>
      <c r="AI48" s="27">
        <f t="shared" si="24"/>
        <v>2.4404916321300898</v>
      </c>
      <c r="AJ48" s="28">
        <f t="shared" si="24"/>
        <v>3.9954224835877299</v>
      </c>
      <c r="AK48" s="402">
        <f t="shared" si="24"/>
        <v>3.2065326431523618</v>
      </c>
      <c r="AL48" s="28">
        <f t="shared" si="24"/>
        <v>3.64559670781893</v>
      </c>
      <c r="AM48" s="28">
        <f t="shared" si="24"/>
        <v>3.9304506319399475</v>
      </c>
      <c r="AN48" s="402">
        <f t="shared" si="24"/>
        <v>3.8438136243783583</v>
      </c>
      <c r="AO48" s="384">
        <f t="shared" si="25"/>
        <v>0.4937960285637244</v>
      </c>
      <c r="AP48" s="385">
        <f t="shared" si="25"/>
        <v>-1.6261572315486465E-2</v>
      </c>
      <c r="AQ48" s="386">
        <f t="shared" si="25"/>
        <v>0.19874457931589359</v>
      </c>
    </row>
    <row r="49" spans="1:43" ht="19.5" customHeight="1">
      <c r="A49" s="8" t="s">
        <v>193</v>
      </c>
      <c r="B49" s="19">
        <v>368.21</v>
      </c>
      <c r="C49" s="371">
        <v>153.26</v>
      </c>
      <c r="D49" s="375">
        <v>521.47</v>
      </c>
      <c r="E49" s="19">
        <v>1327.52</v>
      </c>
      <c r="F49" s="369">
        <v>301.37</v>
      </c>
      <c r="G49" s="377">
        <v>1628.8899999999999</v>
      </c>
      <c r="H49" s="345">
        <f t="shared" si="26"/>
        <v>1.3334743305919751E-2</v>
      </c>
      <c r="I49" s="323">
        <f t="shared" si="27"/>
        <v>8.478908397250632E-3</v>
      </c>
      <c r="J49" s="399">
        <f t="shared" si="28"/>
        <v>1.1413651687840228E-2</v>
      </c>
      <c r="K49" s="323">
        <f t="shared" si="29"/>
        <v>4.9860393002898809E-2</v>
      </c>
      <c r="L49" s="323">
        <f t="shared" si="30"/>
        <v>1.773905222593114E-2</v>
      </c>
      <c r="M49" s="399">
        <f t="shared" si="31"/>
        <v>3.7348032652960148E-2</v>
      </c>
      <c r="N49" s="394">
        <f t="shared" si="22"/>
        <v>2.6053339127128541</v>
      </c>
      <c r="O49" s="395">
        <f t="shared" si="22"/>
        <v>0.96639697246509215</v>
      </c>
      <c r="P49" s="386">
        <f t="shared" si="22"/>
        <v>2.1236504496902984</v>
      </c>
      <c r="R49" s="401">
        <v>88.887</v>
      </c>
      <c r="S49" s="369">
        <v>36.524000000000001</v>
      </c>
      <c r="T49" s="374">
        <v>125.411</v>
      </c>
      <c r="U49" s="19">
        <v>292.07400000000001</v>
      </c>
      <c r="V49" s="119">
        <v>68.22399999999999</v>
      </c>
      <c r="W49" s="375">
        <v>360.298</v>
      </c>
      <c r="X49" s="345">
        <f t="shared" si="32"/>
        <v>1.3593387845336313E-2</v>
      </c>
      <c r="Y49" s="323">
        <f t="shared" si="33"/>
        <v>5.956155947439582E-3</v>
      </c>
      <c r="Z49" s="399">
        <f t="shared" si="34"/>
        <v>9.8973801154766689E-3</v>
      </c>
      <c r="AA49" s="323">
        <f t="shared" si="35"/>
        <v>4.4595855499008838E-2</v>
      </c>
      <c r="AB49" s="323">
        <f t="shared" si="36"/>
        <v>1.2041732340445808E-2</v>
      </c>
      <c r="AC49" s="399">
        <f t="shared" si="37"/>
        <v>2.9496397989256299E-2</v>
      </c>
      <c r="AE49" s="394">
        <f t="shared" si="23"/>
        <v>2.2859023254244155</v>
      </c>
      <c r="AF49" s="395">
        <f t="shared" si="23"/>
        <v>0.86792246194283174</v>
      </c>
      <c r="AG49" s="386">
        <f t="shared" si="23"/>
        <v>1.8729377805774612</v>
      </c>
      <c r="AI49" s="27">
        <f t="shared" si="24"/>
        <v>2.4140300372070285</v>
      </c>
      <c r="AJ49" s="28">
        <f t="shared" si="24"/>
        <v>2.3831397624951065</v>
      </c>
      <c r="AK49" s="402">
        <f t="shared" si="24"/>
        <v>2.4049513874240129</v>
      </c>
      <c r="AL49" s="28">
        <f t="shared" si="24"/>
        <v>2.2001476437266483</v>
      </c>
      <c r="AM49" s="28">
        <f t="shared" si="24"/>
        <v>2.263795334638484</v>
      </c>
      <c r="AN49" s="402">
        <f t="shared" si="24"/>
        <v>2.2119234570781332</v>
      </c>
      <c r="AO49" s="384">
        <f t="shared" si="25"/>
        <v>-8.8599723360458557E-2</v>
      </c>
      <c r="AP49" s="385">
        <f t="shared" si="25"/>
        <v>-5.0078652429377833E-2</v>
      </c>
      <c r="AQ49" s="386">
        <f t="shared" si="25"/>
        <v>-8.0262716059568862E-2</v>
      </c>
    </row>
    <row r="50" spans="1:43" ht="19.5" customHeight="1">
      <c r="A50" s="8" t="s">
        <v>185</v>
      </c>
      <c r="B50" s="19">
        <v>87.57</v>
      </c>
      <c r="C50" s="371">
        <v>1750.63</v>
      </c>
      <c r="D50" s="375">
        <v>1838.2</v>
      </c>
      <c r="E50" s="19">
        <v>132.48000000000002</v>
      </c>
      <c r="F50" s="369">
        <v>1096.71</v>
      </c>
      <c r="G50" s="377">
        <v>1229.19</v>
      </c>
      <c r="H50" s="345">
        <f t="shared" si="26"/>
        <v>3.1713518679541363E-3</v>
      </c>
      <c r="I50" s="323">
        <f t="shared" si="27"/>
        <v>9.6851307630685612E-2</v>
      </c>
      <c r="J50" s="399">
        <f t="shared" si="28"/>
        <v>4.0233521645709064E-2</v>
      </c>
      <c r="K50" s="323">
        <f t="shared" si="29"/>
        <v>4.975823238086082E-3</v>
      </c>
      <c r="L50" s="323">
        <f t="shared" si="30"/>
        <v>6.4553857274117998E-2</v>
      </c>
      <c r="M50" s="399">
        <f t="shared" si="31"/>
        <v>2.8183504261608879E-2</v>
      </c>
      <c r="N50" s="394">
        <f t="shared" si="22"/>
        <v>0.51284686536485136</v>
      </c>
      <c r="O50" s="395">
        <f t="shared" si="22"/>
        <v>-0.37353409915287639</v>
      </c>
      <c r="P50" s="386">
        <f t="shared" si="22"/>
        <v>-0.33130780110978131</v>
      </c>
      <c r="R50" s="401">
        <v>29.869</v>
      </c>
      <c r="S50" s="369">
        <v>505.05900000000003</v>
      </c>
      <c r="T50" s="374">
        <v>534.928</v>
      </c>
      <c r="U50" s="19">
        <v>46.052</v>
      </c>
      <c r="V50" s="119">
        <v>282.08299999999997</v>
      </c>
      <c r="W50" s="375">
        <v>328.13499999999999</v>
      </c>
      <c r="X50" s="345">
        <f t="shared" si="32"/>
        <v>4.5678322088983803E-3</v>
      </c>
      <c r="Y50" s="323">
        <f t="shared" si="33"/>
        <v>8.2362560690447048E-2</v>
      </c>
      <c r="Z50" s="399">
        <f t="shared" si="34"/>
        <v>4.2216278878341638E-2</v>
      </c>
      <c r="AA50" s="323">
        <f t="shared" si="35"/>
        <v>7.0315342599490361E-3</v>
      </c>
      <c r="AB50" s="323">
        <f t="shared" si="36"/>
        <v>4.9788461300861502E-2</v>
      </c>
      <c r="AC50" s="399">
        <f t="shared" si="37"/>
        <v>2.6863320235484558E-2</v>
      </c>
      <c r="AE50" s="394">
        <f t="shared" si="23"/>
        <v>0.54179918979544006</v>
      </c>
      <c r="AF50" s="395">
        <f t="shared" si="23"/>
        <v>-0.44148505422138806</v>
      </c>
      <c r="AG50" s="386">
        <f t="shared" si="23"/>
        <v>-0.3865809978165286</v>
      </c>
      <c r="AI50" s="27">
        <f t="shared" si="24"/>
        <v>3.4108713029576343</v>
      </c>
      <c r="AJ50" s="28">
        <f t="shared" si="24"/>
        <v>2.885012823954805</v>
      </c>
      <c r="AK50" s="402">
        <f t="shared" si="24"/>
        <v>2.9100641932325102</v>
      </c>
      <c r="AL50" s="28">
        <f t="shared" si="24"/>
        <v>3.4761473429951684</v>
      </c>
      <c r="AM50" s="28">
        <f t="shared" si="24"/>
        <v>2.5720837778446444</v>
      </c>
      <c r="AN50" s="402">
        <f t="shared" si="24"/>
        <v>2.6695222056801633</v>
      </c>
      <c r="AO50" s="384">
        <f t="shared" si="25"/>
        <v>1.9137643798208367E-2</v>
      </c>
      <c r="AP50" s="385">
        <f t="shared" si="25"/>
        <v>-0.10846712482934279</v>
      </c>
      <c r="AQ50" s="386">
        <f t="shared" si="25"/>
        <v>-8.2658653411061683E-2</v>
      </c>
    </row>
    <row r="51" spans="1:43" ht="19.5" customHeight="1">
      <c r="A51" s="8" t="s">
        <v>182</v>
      </c>
      <c r="B51" s="19">
        <v>240.9</v>
      </c>
      <c r="C51" s="371">
        <v>752.73</v>
      </c>
      <c r="D51" s="375">
        <v>993.63</v>
      </c>
      <c r="E51" s="19">
        <v>222.02999999999997</v>
      </c>
      <c r="F51" s="369">
        <v>52.550000000000004</v>
      </c>
      <c r="G51" s="377">
        <v>274.58</v>
      </c>
      <c r="H51" s="345">
        <f t="shared" si="26"/>
        <v>8.7242053784418357E-3</v>
      </c>
      <c r="I51" s="323">
        <f t="shared" si="27"/>
        <v>4.1643799542362449E-2</v>
      </c>
      <c r="J51" s="399">
        <f t="shared" si="28"/>
        <v>2.1748032919609344E-2</v>
      </c>
      <c r="K51" s="323">
        <f t="shared" si="29"/>
        <v>8.3392363643738868E-3</v>
      </c>
      <c r="L51" s="323">
        <f t="shared" si="30"/>
        <v>3.0931651938569914E-3</v>
      </c>
      <c r="M51" s="399">
        <f t="shared" si="31"/>
        <v>6.2957122984669293E-3</v>
      </c>
      <c r="N51" s="394">
        <f t="shared" si="22"/>
        <v>-7.8331257783312708E-2</v>
      </c>
      <c r="O51" s="395">
        <f t="shared" si="22"/>
        <v>-0.93018745101165101</v>
      </c>
      <c r="P51" s="386">
        <f t="shared" si="22"/>
        <v>-0.7236597123677827</v>
      </c>
      <c r="R51" s="401">
        <v>83.943000000000012</v>
      </c>
      <c r="S51" s="369">
        <v>221.97300000000001</v>
      </c>
      <c r="T51" s="374">
        <v>305.91600000000005</v>
      </c>
      <c r="U51" s="19">
        <v>151.73699999999999</v>
      </c>
      <c r="V51" s="119">
        <v>26.29</v>
      </c>
      <c r="W51" s="375">
        <v>178.02699999999999</v>
      </c>
      <c r="X51" s="345">
        <f t="shared" si="32"/>
        <v>1.2837307546672363E-2</v>
      </c>
      <c r="Y51" s="323">
        <f t="shared" si="33"/>
        <v>3.6198275219609201E-2</v>
      </c>
      <c r="Z51" s="399">
        <f t="shared" si="34"/>
        <v>2.4142754107743029E-2</v>
      </c>
      <c r="AA51" s="323">
        <f t="shared" si="35"/>
        <v>2.3168242725655496E-2</v>
      </c>
      <c r="AB51" s="323">
        <f t="shared" si="36"/>
        <v>4.6402606594500521E-3</v>
      </c>
      <c r="AC51" s="399">
        <f t="shared" si="37"/>
        <v>1.4574477917816171E-2</v>
      </c>
      <c r="AE51" s="394">
        <f t="shared" si="23"/>
        <v>0.80761945605946861</v>
      </c>
      <c r="AF51" s="395">
        <f t="shared" si="23"/>
        <v>-0.88156217197587095</v>
      </c>
      <c r="AG51" s="386">
        <f t="shared" si="23"/>
        <v>-0.41805266805266822</v>
      </c>
      <c r="AI51" s="27">
        <f t="shared" si="24"/>
        <v>3.4845579078455797</v>
      </c>
      <c r="AJ51" s="28">
        <f t="shared" si="24"/>
        <v>2.9489059822247023</v>
      </c>
      <c r="AK51" s="402">
        <f t="shared" si="24"/>
        <v>3.0787717762144866</v>
      </c>
      <c r="AL51" s="28">
        <f t="shared" si="24"/>
        <v>6.8340764761518722</v>
      </c>
      <c r="AM51" s="28">
        <f t="shared" si="24"/>
        <v>5.0028544243577544</v>
      </c>
      <c r="AN51" s="402">
        <f t="shared" si="24"/>
        <v>6.4836113336732462</v>
      </c>
      <c r="AO51" s="384">
        <f t="shared" si="25"/>
        <v>0.96124634943352716</v>
      </c>
      <c r="AP51" s="385">
        <f t="shared" si="25"/>
        <v>0.69651201310376132</v>
      </c>
      <c r="AQ51" s="386">
        <f t="shared" si="25"/>
        <v>1.1059083962518295</v>
      </c>
    </row>
    <row r="52" spans="1:43" ht="19.5" customHeight="1">
      <c r="A52" s="8" t="s">
        <v>197</v>
      </c>
      <c r="B52" s="19">
        <v>230.7</v>
      </c>
      <c r="C52" s="371">
        <v>92.48</v>
      </c>
      <c r="D52" s="375">
        <v>323.18</v>
      </c>
      <c r="E52" s="19">
        <v>216.41000000000003</v>
      </c>
      <c r="F52" s="369">
        <v>84.56</v>
      </c>
      <c r="G52" s="377">
        <v>300.97000000000003</v>
      </c>
      <c r="H52" s="345">
        <f t="shared" si="26"/>
        <v>8.3548118754941097E-3</v>
      </c>
      <c r="I52" s="323">
        <f t="shared" si="27"/>
        <v>5.1163346507747528E-3</v>
      </c>
      <c r="J52" s="399">
        <f t="shared" si="28"/>
        <v>7.0735880347406466E-3</v>
      </c>
      <c r="K52" s="323">
        <f t="shared" si="29"/>
        <v>8.1281544908983171E-3</v>
      </c>
      <c r="L52" s="323">
        <f t="shared" si="30"/>
        <v>4.9773177696012779E-3</v>
      </c>
      <c r="M52" s="399">
        <f t="shared" si="31"/>
        <v>6.9007958717663053E-3</v>
      </c>
      <c r="N52" s="394">
        <f t="shared" si="22"/>
        <v>-6.1941915908105612E-2</v>
      </c>
      <c r="O52" s="395">
        <f t="shared" si="22"/>
        <v>-8.564013840830452E-2</v>
      </c>
      <c r="P52" s="386">
        <f t="shared" si="22"/>
        <v>-6.8723312086143878E-2</v>
      </c>
      <c r="R52" s="401">
        <v>51.575000000000003</v>
      </c>
      <c r="S52" s="369">
        <v>30.141000000000002</v>
      </c>
      <c r="T52" s="374">
        <v>81.716000000000008</v>
      </c>
      <c r="U52" s="19">
        <v>63.5</v>
      </c>
      <c r="V52" s="119">
        <v>33.290999999999997</v>
      </c>
      <c r="W52" s="375">
        <v>96.790999999999997</v>
      </c>
      <c r="X52" s="345">
        <f t="shared" si="32"/>
        <v>7.8873061091410488E-3</v>
      </c>
      <c r="Y52" s="323">
        <f t="shared" si="33"/>
        <v>4.9152474102446735E-3</v>
      </c>
      <c r="Z52" s="399">
        <f t="shared" si="34"/>
        <v>6.4489902282598138E-3</v>
      </c>
      <c r="AA52" s="323">
        <f t="shared" si="35"/>
        <v>9.6956142079988664E-3</v>
      </c>
      <c r="AB52" s="323">
        <f t="shared" si="36"/>
        <v>5.8759573074838979E-3</v>
      </c>
      <c r="AC52" s="399">
        <f t="shared" si="37"/>
        <v>7.9239569960924197E-3</v>
      </c>
      <c r="AE52" s="394">
        <f t="shared" si="23"/>
        <v>0.23121667474551616</v>
      </c>
      <c r="AF52" s="395">
        <f t="shared" si="23"/>
        <v>0.1045088085995818</v>
      </c>
      <c r="AG52" s="386">
        <f t="shared" si="23"/>
        <v>0.18448039551617781</v>
      </c>
      <c r="AI52" s="27">
        <f t="shared" si="24"/>
        <v>2.2355873428695276</v>
      </c>
      <c r="AJ52" s="28">
        <f t="shared" si="24"/>
        <v>3.2591911764705883</v>
      </c>
      <c r="AK52" s="402">
        <f t="shared" si="24"/>
        <v>2.5284980506219448</v>
      </c>
      <c r="AL52" s="28">
        <f t="shared" si="24"/>
        <v>2.9342451827549554</v>
      </c>
      <c r="AM52" s="28">
        <f t="shared" si="24"/>
        <v>3.9369678334910119</v>
      </c>
      <c r="AN52" s="402">
        <f t="shared" si="24"/>
        <v>3.2159683689404255</v>
      </c>
      <c r="AO52" s="384">
        <f>(AL52-AI52)/AI52</f>
        <v>0.31251645886877011</v>
      </c>
      <c r="AP52" s="385">
        <f>(AM52-AJ52)/AJ52</f>
        <v>0.20795854563965618</v>
      </c>
      <c r="AQ52" s="386">
        <f>(AN52-AK52)/AK52</f>
        <v>0.27188880693397444</v>
      </c>
    </row>
    <row r="53" spans="1:43" ht="19.5" customHeight="1">
      <c r="A53" s="8" t="s">
        <v>194</v>
      </c>
      <c r="B53" s="19">
        <v>53.7</v>
      </c>
      <c r="C53" s="371">
        <v>112.30000000000001</v>
      </c>
      <c r="D53" s="375">
        <v>166</v>
      </c>
      <c r="E53" s="19">
        <v>50.5</v>
      </c>
      <c r="F53" s="369">
        <v>79.62</v>
      </c>
      <c r="G53" s="377">
        <v>130.12</v>
      </c>
      <c r="H53" s="345">
        <f t="shared" si="26"/>
        <v>1.9447481478718411E-3</v>
      </c>
      <c r="I53" s="323">
        <f t="shared" si="27"/>
        <v>6.2128501436202934E-3</v>
      </c>
      <c r="J53" s="399">
        <f t="shared" si="28"/>
        <v>3.6333176983939204E-3</v>
      </c>
      <c r="K53" s="323">
        <f t="shared" si="29"/>
        <v>1.8967321371025597E-3</v>
      </c>
      <c r="L53" s="323">
        <f t="shared" si="30"/>
        <v>4.6865425829665771E-3</v>
      </c>
      <c r="M53" s="399">
        <f t="shared" si="31"/>
        <v>2.9834586797163557E-3</v>
      </c>
      <c r="N53" s="394">
        <f t="shared" si="22"/>
        <v>-5.9590316573556845E-2</v>
      </c>
      <c r="O53" s="395">
        <f t="shared" si="22"/>
        <v>-0.29100623330365094</v>
      </c>
      <c r="P53" s="386">
        <f t="shared" si="22"/>
        <v>-0.21614457831325298</v>
      </c>
      <c r="R53" s="401">
        <v>15.354000000000003</v>
      </c>
      <c r="S53" s="369">
        <v>54.14</v>
      </c>
      <c r="T53" s="374">
        <v>69.494</v>
      </c>
      <c r="U53" s="19">
        <v>17.041</v>
      </c>
      <c r="V53" s="119">
        <v>37.123999999999995</v>
      </c>
      <c r="W53" s="375">
        <v>54.164999999999992</v>
      </c>
      <c r="X53" s="345">
        <f t="shared" si="32"/>
        <v>2.3480697624770077E-3</v>
      </c>
      <c r="Y53" s="323">
        <f t="shared" si="33"/>
        <v>8.8288873889601077E-3</v>
      </c>
      <c r="Z53" s="399">
        <f t="shared" si="34"/>
        <v>5.4844354462123381E-3</v>
      </c>
      <c r="AA53" s="323">
        <f t="shared" si="35"/>
        <v>2.601936405015885E-3</v>
      </c>
      <c r="AB53" s="323">
        <f t="shared" si="36"/>
        <v>6.5524928383957287E-3</v>
      </c>
      <c r="AC53" s="399">
        <f t="shared" si="37"/>
        <v>4.4343082589636002E-3</v>
      </c>
      <c r="AE53" s="394">
        <f t="shared" si="23"/>
        <v>0.10987364856063549</v>
      </c>
      <c r="AF53" s="395">
        <f t="shared" si="23"/>
        <v>-0.31429626893239759</v>
      </c>
      <c r="AG53" s="386">
        <f t="shared" si="23"/>
        <v>-0.22058019397358056</v>
      </c>
      <c r="AI53" s="27">
        <f t="shared" si="24"/>
        <v>2.8592178770949723</v>
      </c>
      <c r="AJ53" s="28">
        <f t="shared" si="24"/>
        <v>4.8210151380231521</v>
      </c>
      <c r="AK53" s="402">
        <f t="shared" si="24"/>
        <v>4.1863855421686749</v>
      </c>
      <c r="AL53" s="28">
        <f t="shared" si="24"/>
        <v>3.3744554455445548</v>
      </c>
      <c r="AM53" s="28">
        <f t="shared" si="24"/>
        <v>4.6626475759859325</v>
      </c>
      <c r="AN53" s="402">
        <f t="shared" si="24"/>
        <v>4.1626959729480468</v>
      </c>
      <c r="AO53" s="384">
        <f t="shared" ref="AO53:AQ63" si="38">(AL53-AI53)/AI53</f>
        <v>0.1802022757961611</v>
      </c>
      <c r="AP53" s="385">
        <f t="shared" si="38"/>
        <v>-3.2849422269633839E-2</v>
      </c>
      <c r="AQ53" s="386">
        <f t="shared" si="38"/>
        <v>-5.6587165663571732E-3</v>
      </c>
    </row>
    <row r="54" spans="1:43" ht="19.5" customHeight="1">
      <c r="A54" s="8" t="s">
        <v>198</v>
      </c>
      <c r="B54" s="19">
        <v>274.02</v>
      </c>
      <c r="C54" s="371">
        <v>38.69</v>
      </c>
      <c r="D54" s="375">
        <v>312.70999999999998</v>
      </c>
      <c r="E54" s="19">
        <v>131.52000000000001</v>
      </c>
      <c r="F54" s="369">
        <v>39.04</v>
      </c>
      <c r="G54" s="377">
        <v>170.56</v>
      </c>
      <c r="H54" s="345">
        <f t="shared" si="26"/>
        <v>9.9236478115426793E-3</v>
      </c>
      <c r="I54" s="323">
        <f t="shared" si="27"/>
        <v>2.1404734822499474E-3</v>
      </c>
      <c r="J54" s="399">
        <f t="shared" si="28"/>
        <v>6.8444263702696559E-3</v>
      </c>
      <c r="K54" s="323">
        <f t="shared" si="29"/>
        <v>4.9397665479550233E-3</v>
      </c>
      <c r="L54" s="323">
        <f t="shared" si="30"/>
        <v>2.2979480336475151E-3</v>
      </c>
      <c r="M54" s="399">
        <f t="shared" si="31"/>
        <v>3.9106879220136923E-3</v>
      </c>
      <c r="N54" s="394">
        <f t="shared" si="22"/>
        <v>-0.52003503393912842</v>
      </c>
      <c r="O54" s="395">
        <f t="shared" si="22"/>
        <v>9.0462651848023119E-3</v>
      </c>
      <c r="P54" s="386">
        <f t="shared" si="22"/>
        <v>-0.45457452591858266</v>
      </c>
      <c r="R54" s="401">
        <v>69.558999999999997</v>
      </c>
      <c r="S54" s="369">
        <v>12.943000000000001</v>
      </c>
      <c r="T54" s="374">
        <v>82.501999999999995</v>
      </c>
      <c r="U54" s="19">
        <v>38.505000000000003</v>
      </c>
      <c r="V54" s="119">
        <v>14.278</v>
      </c>
      <c r="W54" s="375">
        <v>52.783000000000001</v>
      </c>
      <c r="X54" s="345">
        <f t="shared" si="32"/>
        <v>1.0637578781303775E-2</v>
      </c>
      <c r="Y54" s="323">
        <f t="shared" si="33"/>
        <v>2.1106813719119076E-3</v>
      </c>
      <c r="Z54" s="399">
        <f t="shared" si="34"/>
        <v>6.511020997257466E-3</v>
      </c>
      <c r="AA54" s="323">
        <f t="shared" si="35"/>
        <v>5.8792066941574231E-3</v>
      </c>
      <c r="AB54" s="323">
        <f t="shared" si="36"/>
        <v>2.5201080903624134E-3</v>
      </c>
      <c r="AC54" s="399">
        <f t="shared" si="37"/>
        <v>4.3211685190229073E-3</v>
      </c>
      <c r="AE54" s="394">
        <f t="shared" si="23"/>
        <v>-0.44644115067784179</v>
      </c>
      <c r="AF54" s="395">
        <f t="shared" si="23"/>
        <v>0.10314455690334536</v>
      </c>
      <c r="AG54" s="386">
        <f t="shared" si="23"/>
        <v>-0.36022157038617242</v>
      </c>
      <c r="AI54" s="27">
        <f t="shared" si="24"/>
        <v>2.5384643456681992</v>
      </c>
      <c r="AJ54" s="28">
        <f t="shared" si="24"/>
        <v>3.3453088653398817</v>
      </c>
      <c r="AK54" s="402">
        <f t="shared" si="24"/>
        <v>2.638291068402034</v>
      </c>
      <c r="AL54" s="28">
        <f t="shared" si="24"/>
        <v>2.9276916058394158</v>
      </c>
      <c r="AM54" s="28">
        <f t="shared" si="24"/>
        <v>3.6572745901639347</v>
      </c>
      <c r="AN54" s="402">
        <f t="shared" si="24"/>
        <v>3.0946880863039401</v>
      </c>
      <c r="AO54" s="384">
        <f t="shared" si="38"/>
        <v>0.15333178141163151</v>
      </c>
      <c r="AP54" s="385">
        <f t="shared" si="38"/>
        <v>9.3254685107336865E-2</v>
      </c>
      <c r="AQ54" s="386">
        <f t="shared" si="38"/>
        <v>0.17298963839434808</v>
      </c>
    </row>
    <row r="55" spans="1:43" ht="19.5" customHeight="1">
      <c r="A55" s="8" t="s">
        <v>187</v>
      </c>
      <c r="B55" s="19">
        <v>58.510000000000005</v>
      </c>
      <c r="C55" s="371">
        <v>37.979999999999997</v>
      </c>
      <c r="D55" s="375">
        <v>96.490000000000009</v>
      </c>
      <c r="E55" s="19">
        <v>6.4399999999999995</v>
      </c>
      <c r="F55" s="369">
        <v>66.38</v>
      </c>
      <c r="G55" s="377">
        <v>72.819999999999993</v>
      </c>
      <c r="H55" s="345">
        <f t="shared" si="26"/>
        <v>2.1189425350462091E-3</v>
      </c>
      <c r="I55" s="323">
        <f t="shared" si="27"/>
        <v>2.1011936638886796E-3</v>
      </c>
      <c r="J55" s="399">
        <f t="shared" si="28"/>
        <v>2.1119206308315027E-3</v>
      </c>
      <c r="K55" s="323">
        <f t="shared" si="29"/>
        <v>2.4188029629585114E-4</v>
      </c>
      <c r="L55" s="323">
        <f t="shared" si="30"/>
        <v>3.9072179936865282E-3</v>
      </c>
      <c r="M55" s="399">
        <f t="shared" si="31"/>
        <v>1.6696546346214648E-3</v>
      </c>
      <c r="N55" s="394">
        <f t="shared" si="22"/>
        <v>-0.88993334472739705</v>
      </c>
      <c r="O55" s="395">
        <f t="shared" si="22"/>
        <v>0.74776197998946814</v>
      </c>
      <c r="P55" s="386">
        <f t="shared" si="22"/>
        <v>-0.24531039485957107</v>
      </c>
      <c r="R55" s="401">
        <v>17.506</v>
      </c>
      <c r="S55" s="369">
        <v>16.241</v>
      </c>
      <c r="T55" s="374">
        <v>33.747</v>
      </c>
      <c r="U55" s="19">
        <v>4.4990000000000006</v>
      </c>
      <c r="V55" s="119">
        <v>27.161999999999999</v>
      </c>
      <c r="W55" s="375">
        <v>31.661000000000001</v>
      </c>
      <c r="X55" s="345">
        <f t="shared" si="32"/>
        <v>2.6771726756495045E-3</v>
      </c>
      <c r="Y55" s="323">
        <f t="shared" si="33"/>
        <v>2.6485031415607887E-3</v>
      </c>
      <c r="Z55" s="399">
        <f t="shared" si="34"/>
        <v>2.6632981696740406E-3</v>
      </c>
      <c r="AA55" s="323">
        <f t="shared" si="35"/>
        <v>6.8693808380766784E-4</v>
      </c>
      <c r="AB55" s="323">
        <f t="shared" si="36"/>
        <v>4.7941711689609093E-3</v>
      </c>
      <c r="AC55" s="399">
        <f t="shared" si="37"/>
        <v>2.5919806847050047E-3</v>
      </c>
      <c r="AE55" s="394">
        <f t="shared" si="23"/>
        <v>-0.74300239917742483</v>
      </c>
      <c r="AF55" s="395">
        <f t="shared" si="23"/>
        <v>0.67243396342589734</v>
      </c>
      <c r="AG55" s="386">
        <f t="shared" si="23"/>
        <v>-6.1812901887575149E-2</v>
      </c>
      <c r="AI55" s="27">
        <f t="shared" si="24"/>
        <v>2.9919671850965646</v>
      </c>
      <c r="AJ55" s="28">
        <f t="shared" si="24"/>
        <v>4.2761979989468148</v>
      </c>
      <c r="AK55" s="402">
        <f t="shared" si="24"/>
        <v>3.4974608767747952</v>
      </c>
      <c r="AL55" s="28">
        <f t="shared" si="24"/>
        <v>6.9860248447204985</v>
      </c>
      <c r="AM55" s="28">
        <f t="shared" si="24"/>
        <v>4.0918951491413083</v>
      </c>
      <c r="AN55" s="402">
        <f t="shared" si="24"/>
        <v>4.3478439989014008</v>
      </c>
      <c r="AO55" s="384">
        <f t="shared" si="38"/>
        <v>1.3349269602684588</v>
      </c>
      <c r="AP55" s="385">
        <f t="shared" si="38"/>
        <v>-4.3099699745170493E-2</v>
      </c>
      <c r="AQ55" s="386">
        <f t="shared" si="38"/>
        <v>0.24314299775978954</v>
      </c>
    </row>
    <row r="56" spans="1:43" ht="19.5" customHeight="1">
      <c r="A56" s="8" t="s">
        <v>221</v>
      </c>
      <c r="B56" s="19">
        <v>685.22</v>
      </c>
      <c r="C56" s="371">
        <v>5.22</v>
      </c>
      <c r="D56" s="375">
        <v>690.44</v>
      </c>
      <c r="E56" s="19">
        <v>89.359999999999985</v>
      </c>
      <c r="F56" s="369">
        <v>2.9000000000000004</v>
      </c>
      <c r="G56" s="377">
        <v>92.259999999999991</v>
      </c>
      <c r="H56" s="345">
        <f t="shared" si="26"/>
        <v>2.4815276087239161E-2</v>
      </c>
      <c r="I56" s="323">
        <f t="shared" si="27"/>
        <v>2.8878965048706972E-4</v>
      </c>
      <c r="J56" s="399">
        <f t="shared" si="28"/>
        <v>1.5111975130596981E-2</v>
      </c>
      <c r="K56" s="323">
        <f t="shared" si="29"/>
        <v>3.3562769063660335E-3</v>
      </c>
      <c r="L56" s="323">
        <f t="shared" si="30"/>
        <v>1.7069798405680827E-4</v>
      </c>
      <c r="M56" s="399">
        <f t="shared" si="31"/>
        <v>2.1153850122243387E-3</v>
      </c>
      <c r="N56" s="394">
        <f t="shared" si="22"/>
        <v>-0.86958932897463592</v>
      </c>
      <c r="O56" s="395">
        <f t="shared" si="22"/>
        <v>-0.44444444444444436</v>
      </c>
      <c r="P56" s="386">
        <f t="shared" si="22"/>
        <v>-0.86637506517582996</v>
      </c>
      <c r="R56" s="401">
        <v>120.843</v>
      </c>
      <c r="S56" s="369">
        <v>2.363</v>
      </c>
      <c r="T56" s="374">
        <v>123.206</v>
      </c>
      <c r="U56" s="19">
        <v>19.63</v>
      </c>
      <c r="V56" s="119">
        <v>0.81599999999999995</v>
      </c>
      <c r="W56" s="375">
        <v>20.445999999999998</v>
      </c>
      <c r="X56" s="345">
        <f t="shared" si="32"/>
        <v>1.8480382591312298E-2</v>
      </c>
      <c r="Y56" s="323">
        <f t="shared" si="33"/>
        <v>3.8534652567626034E-4</v>
      </c>
      <c r="Z56" s="399">
        <f t="shared" si="34"/>
        <v>9.7233625001588251E-3</v>
      </c>
      <c r="AA56" s="323">
        <f t="shared" si="35"/>
        <v>2.9972426283939803E-3</v>
      </c>
      <c r="AB56" s="323">
        <f t="shared" si="36"/>
        <v>1.4402634834960983E-4</v>
      </c>
      <c r="AC56" s="399">
        <f t="shared" si="37"/>
        <v>1.6738459644192703E-3</v>
      </c>
      <c r="AE56" s="394">
        <f t="shared" si="23"/>
        <v>-0.83755782296037007</v>
      </c>
      <c r="AF56" s="395">
        <f t="shared" si="23"/>
        <v>-0.65467625899280579</v>
      </c>
      <c r="AG56" s="386">
        <f t="shared" si="23"/>
        <v>-0.83405028975861573</v>
      </c>
      <c r="AI56" s="27">
        <f t="shared" si="24"/>
        <v>1.7635649864277168</v>
      </c>
      <c r="AJ56" s="28">
        <f t="shared" si="24"/>
        <v>4.5268199233716473</v>
      </c>
      <c r="AK56" s="402">
        <f t="shared" si="24"/>
        <v>1.7844562887434099</v>
      </c>
      <c r="AL56" s="28">
        <f t="shared" si="24"/>
        <v>2.1967323187108327</v>
      </c>
      <c r="AM56" s="28">
        <f t="shared" si="24"/>
        <v>2.8137931034482753</v>
      </c>
      <c r="AN56" s="402">
        <f t="shared" si="24"/>
        <v>2.2161283329720356</v>
      </c>
      <c r="AO56" s="384">
        <f t="shared" si="38"/>
        <v>0.24562028369623123</v>
      </c>
      <c r="AP56" s="385">
        <f t="shared" si="38"/>
        <v>-0.37841726618705046</v>
      </c>
      <c r="AQ56" s="386">
        <f t="shared" si="38"/>
        <v>0.24190676283396292</v>
      </c>
    </row>
    <row r="57" spans="1:43" ht="19.5" customHeight="1">
      <c r="A57" s="8" t="s">
        <v>196</v>
      </c>
      <c r="B57" s="19">
        <v>32.25</v>
      </c>
      <c r="C57" s="371">
        <v>71.550000000000011</v>
      </c>
      <c r="D57" s="375">
        <v>103.80000000000001</v>
      </c>
      <c r="E57" s="19">
        <v>53.36</v>
      </c>
      <c r="F57" s="369">
        <v>13.38</v>
      </c>
      <c r="G57" s="377">
        <v>66.739999999999995</v>
      </c>
      <c r="H57" s="345">
        <f t="shared" si="26"/>
        <v>1.1679353402023627E-3</v>
      </c>
      <c r="I57" s="323">
        <f t="shared" si="27"/>
        <v>3.9584098644348358E-3</v>
      </c>
      <c r="J57" s="399">
        <f t="shared" si="28"/>
        <v>2.2719179342969215E-3</v>
      </c>
      <c r="K57" s="323">
        <f t="shared" si="29"/>
        <v>2.0041510264513381E-3</v>
      </c>
      <c r="L57" s="323">
        <f t="shared" si="30"/>
        <v>7.875651816138257E-4</v>
      </c>
      <c r="M57" s="399">
        <f t="shared" si="31"/>
        <v>1.5302492490337346E-3</v>
      </c>
      <c r="N57" s="394">
        <f t="shared" si="22"/>
        <v>0.65457364341085267</v>
      </c>
      <c r="O57" s="395">
        <f t="shared" si="22"/>
        <v>-0.8129979035639413</v>
      </c>
      <c r="P57" s="386">
        <f t="shared" si="22"/>
        <v>-0.35703275529865136</v>
      </c>
      <c r="R57" s="401">
        <v>8.8440000000000012</v>
      </c>
      <c r="S57" s="369">
        <v>26.218</v>
      </c>
      <c r="T57" s="374">
        <v>35.061999999999998</v>
      </c>
      <c r="U57" s="19">
        <v>13.433</v>
      </c>
      <c r="V57" s="119">
        <v>6.577</v>
      </c>
      <c r="W57" s="375">
        <v>20.009999999999998</v>
      </c>
      <c r="X57" s="345">
        <f t="shared" si="32"/>
        <v>1.3525028643576044E-3</v>
      </c>
      <c r="Y57" s="323">
        <f t="shared" si="33"/>
        <v>4.2755036860686385E-3</v>
      </c>
      <c r="Z57" s="399">
        <f t="shared" si="34"/>
        <v>2.7670773824372895E-3</v>
      </c>
      <c r="AA57" s="323">
        <f t="shared" si="35"/>
        <v>2.0510422937960438E-3</v>
      </c>
      <c r="AB57" s="323">
        <f t="shared" si="36"/>
        <v>1.1608594278129704E-3</v>
      </c>
      <c r="AC57" s="399">
        <f t="shared" si="37"/>
        <v>1.6381520956680817E-3</v>
      </c>
      <c r="AE57" s="394">
        <f t="shared" si="23"/>
        <v>0.51888285843509707</v>
      </c>
      <c r="AF57" s="395">
        <f t="shared" si="23"/>
        <v>-0.74914181096956278</v>
      </c>
      <c r="AG57" s="386">
        <f t="shared" si="23"/>
        <v>-0.42929667446238096</v>
      </c>
      <c r="AI57" s="27">
        <f t="shared" si="24"/>
        <v>2.7423255813953489</v>
      </c>
      <c r="AJ57" s="28">
        <f t="shared" si="24"/>
        <v>3.664290705800139</v>
      </c>
      <c r="AK57" s="402">
        <f t="shared" si="24"/>
        <v>3.3778420038535639</v>
      </c>
      <c r="AL57" s="28">
        <f t="shared" si="24"/>
        <v>2.5174287856071964</v>
      </c>
      <c r="AM57" s="28">
        <f t="shared" si="24"/>
        <v>4.9155455904334824</v>
      </c>
      <c r="AN57" s="402">
        <f t="shared" si="24"/>
        <v>2.9982019778243929</v>
      </c>
      <c r="AO57" s="384">
        <f t="shared" si="38"/>
        <v>-8.200951678163633E-2</v>
      </c>
      <c r="AP57" s="385">
        <f t="shared" si="38"/>
        <v>0.34147260277487118</v>
      </c>
      <c r="AQ57" s="386">
        <f t="shared" si="38"/>
        <v>-0.11239129171703827</v>
      </c>
    </row>
    <row r="58" spans="1:43" ht="19.5" customHeight="1">
      <c r="A58" s="8" t="s">
        <v>200</v>
      </c>
      <c r="B58" s="19">
        <v>107.7</v>
      </c>
      <c r="C58" s="371">
        <v>135.28</v>
      </c>
      <c r="D58" s="375">
        <v>242.98000000000002</v>
      </c>
      <c r="E58" s="19">
        <v>26.53</v>
      </c>
      <c r="F58" s="369">
        <v>22.410000000000004</v>
      </c>
      <c r="G58" s="377">
        <v>48.940000000000005</v>
      </c>
      <c r="H58" s="345">
        <f t="shared" si="26"/>
        <v>3.9003608105362625E-3</v>
      </c>
      <c r="I58" s="323">
        <f t="shared" si="27"/>
        <v>7.4841884900173931E-3</v>
      </c>
      <c r="J58" s="399">
        <f t="shared" si="28"/>
        <v>5.3182140623840657E-3</v>
      </c>
      <c r="K58" s="323">
        <f t="shared" si="29"/>
        <v>9.9644165539269133E-4</v>
      </c>
      <c r="L58" s="323">
        <f t="shared" si="30"/>
        <v>1.3190833871424392E-3</v>
      </c>
      <c r="M58" s="399">
        <f t="shared" si="31"/>
        <v>1.1221216399117618E-3</v>
      </c>
      <c r="N58" s="394">
        <f t="shared" si="22"/>
        <v>-0.7536675951717734</v>
      </c>
      <c r="O58" s="395">
        <f t="shared" si="22"/>
        <v>-0.83434358367829686</v>
      </c>
      <c r="P58" s="386">
        <f t="shared" si="22"/>
        <v>-0.79858424561692321</v>
      </c>
      <c r="R58" s="401">
        <v>19.621000000000002</v>
      </c>
      <c r="S58" s="369">
        <v>53.693999999999996</v>
      </c>
      <c r="T58" s="374">
        <v>73.314999999999998</v>
      </c>
      <c r="U58" s="19">
        <v>8.2830000000000013</v>
      </c>
      <c r="V58" s="119">
        <v>9.4429999999999996</v>
      </c>
      <c r="W58" s="375">
        <v>17.725999999999999</v>
      </c>
      <c r="X58" s="345">
        <f t="shared" si="32"/>
        <v>3.0006172208910621E-3</v>
      </c>
      <c r="Y58" s="323">
        <f t="shared" si="33"/>
        <v>8.756155882209531E-3</v>
      </c>
      <c r="Z58" s="399">
        <f t="shared" si="34"/>
        <v>5.7859870598765016E-3</v>
      </c>
      <c r="AA58" s="323">
        <f t="shared" si="35"/>
        <v>1.2647050785016475E-3</v>
      </c>
      <c r="AB58" s="323">
        <f t="shared" si="36"/>
        <v>1.666716675815399E-3</v>
      </c>
      <c r="AC58" s="399">
        <f t="shared" si="37"/>
        <v>1.4511686180815801E-3</v>
      </c>
      <c r="AE58" s="394">
        <f t="shared" si="23"/>
        <v>-0.57785026247388005</v>
      </c>
      <c r="AF58" s="395">
        <f t="shared" si="23"/>
        <v>-0.82413305024770001</v>
      </c>
      <c r="AG58" s="386">
        <f t="shared" si="23"/>
        <v>-0.75822137352519947</v>
      </c>
      <c r="AI58" s="27">
        <f t="shared" si="24"/>
        <v>1.8218198700092851</v>
      </c>
      <c r="AJ58" s="28">
        <f t="shared" si="24"/>
        <v>3.9691011235955056</v>
      </c>
      <c r="AK58" s="402">
        <f t="shared" si="24"/>
        <v>3.017326528932422</v>
      </c>
      <c r="AL58" s="28">
        <f t="shared" si="24"/>
        <v>3.1221258952129665</v>
      </c>
      <c r="AM58" s="28">
        <f t="shared" si="24"/>
        <v>4.2137438643462737</v>
      </c>
      <c r="AN58" s="402">
        <f t="shared" si="24"/>
        <v>3.6219861054352265</v>
      </c>
      <c r="AO58" s="384">
        <f t="shared" si="38"/>
        <v>0.7137401708090132</v>
      </c>
      <c r="AP58" s="385">
        <f t="shared" si="38"/>
        <v>6.163681224860116E-2</v>
      </c>
      <c r="AQ58" s="386">
        <f t="shared" si="38"/>
        <v>0.20039580426740972</v>
      </c>
    </row>
    <row r="59" spans="1:43" ht="19.5" customHeight="1">
      <c r="A59" s="8" t="s">
        <v>199</v>
      </c>
      <c r="B59" s="19">
        <v>0.9</v>
      </c>
      <c r="C59" s="371">
        <v>51.129999999999995</v>
      </c>
      <c r="D59" s="375">
        <v>52.029999999999994</v>
      </c>
      <c r="E59" s="19">
        <v>32.22</v>
      </c>
      <c r="F59" s="369">
        <v>13.05</v>
      </c>
      <c r="G59" s="377">
        <v>45.269999999999996</v>
      </c>
      <c r="H59" s="345">
        <f t="shared" si="26"/>
        <v>3.2593544377740353E-5</v>
      </c>
      <c r="I59" s="323">
        <f t="shared" si="27"/>
        <v>2.828700158889631E-3</v>
      </c>
      <c r="J59" s="399">
        <f t="shared" si="28"/>
        <v>1.1388043364303354E-3</v>
      </c>
      <c r="K59" s="323">
        <f t="shared" si="29"/>
        <v>1.2101526625236528E-3</v>
      </c>
      <c r="L59" s="323">
        <f t="shared" si="30"/>
        <v>7.6814092825563723E-4</v>
      </c>
      <c r="M59" s="399">
        <f t="shared" si="31"/>
        <v>1.0379739811770628E-3</v>
      </c>
      <c r="N59" s="394">
        <f t="shared" si="22"/>
        <v>34.799999999999997</v>
      </c>
      <c r="O59" s="395">
        <f t="shared" si="22"/>
        <v>-0.74476823782515156</v>
      </c>
      <c r="P59" s="386">
        <f t="shared" si="22"/>
        <v>-0.12992504324428211</v>
      </c>
      <c r="R59" s="401">
        <v>0.65100000000000002</v>
      </c>
      <c r="S59" s="369">
        <v>19.591000000000001</v>
      </c>
      <c r="T59" s="374">
        <v>20.242000000000001</v>
      </c>
      <c r="U59" s="19">
        <v>9.8249999999999993</v>
      </c>
      <c r="V59" s="119">
        <v>5.1530000000000005</v>
      </c>
      <c r="W59" s="375">
        <v>14.978</v>
      </c>
      <c r="X59" s="345">
        <f t="shared" si="32"/>
        <v>9.9556689811940337E-5</v>
      </c>
      <c r="Y59" s="323">
        <f t="shared" si="33"/>
        <v>3.1948048178263295E-3</v>
      </c>
      <c r="Z59" s="399">
        <f t="shared" si="34"/>
        <v>1.5974896005731454E-3</v>
      </c>
      <c r="AA59" s="323">
        <f t="shared" si="35"/>
        <v>1.5001481825762024E-3</v>
      </c>
      <c r="AB59" s="323">
        <f t="shared" si="36"/>
        <v>9.0951932971267103E-4</v>
      </c>
      <c r="AC59" s="399">
        <f t="shared" si="37"/>
        <v>1.2261990049433548E-3</v>
      </c>
      <c r="AE59" s="394">
        <f t="shared" si="23"/>
        <v>14.092165898617511</v>
      </c>
      <c r="AF59" s="395">
        <f t="shared" si="23"/>
        <v>-0.73697105813894137</v>
      </c>
      <c r="AG59" s="386">
        <f t="shared" si="23"/>
        <v>-0.26005335441161948</v>
      </c>
      <c r="AI59" s="27">
        <f t="shared" si="24"/>
        <v>7.2333333333333343</v>
      </c>
      <c r="AJ59" s="28">
        <f t="shared" si="24"/>
        <v>3.8316057109329167</v>
      </c>
      <c r="AK59" s="402">
        <f t="shared" si="24"/>
        <v>3.8904478185662121</v>
      </c>
      <c r="AL59" s="28">
        <f t="shared" si="24"/>
        <v>3.0493482309124764</v>
      </c>
      <c r="AM59" s="28">
        <f t="shared" si="24"/>
        <v>3.948659003831418</v>
      </c>
      <c r="AN59" s="402">
        <f t="shared" si="24"/>
        <v>3.3085928871217147</v>
      </c>
      <c r="AO59" s="384">
        <f t="shared" si="38"/>
        <v>-0.57843112015034892</v>
      </c>
      <c r="AP59" s="385">
        <f t="shared" si="38"/>
        <v>3.0549409759074938E-2</v>
      </c>
      <c r="AQ59" s="386">
        <f t="shared" si="38"/>
        <v>-0.14955988579714058</v>
      </c>
    </row>
    <row r="60" spans="1:43" ht="19.5" customHeight="1">
      <c r="A60" s="8" t="s">
        <v>195</v>
      </c>
      <c r="B60" s="19">
        <v>32.29</v>
      </c>
      <c r="C60" s="371">
        <v>4.8699999999999992</v>
      </c>
      <c r="D60" s="375">
        <v>37.159999999999997</v>
      </c>
      <c r="E60" s="19">
        <v>41.55</v>
      </c>
      <c r="F60" s="369">
        <v>0.74</v>
      </c>
      <c r="G60" s="377">
        <v>42.29</v>
      </c>
      <c r="H60" s="345">
        <f t="shared" si="26"/>
        <v>1.1693839421747067E-3</v>
      </c>
      <c r="I60" s="323">
        <f t="shared" si="27"/>
        <v>2.6942635974559949E-4</v>
      </c>
      <c r="J60" s="399">
        <f t="shared" si="28"/>
        <v>8.1333786549589199E-4</v>
      </c>
      <c r="K60" s="323">
        <f t="shared" si="29"/>
        <v>1.5605786197348782E-3</v>
      </c>
      <c r="L60" s="323">
        <f t="shared" si="30"/>
        <v>4.3557416621392451E-5</v>
      </c>
      <c r="M60" s="399">
        <f t="shared" si="31"/>
        <v>9.6964699942518194E-4</v>
      </c>
      <c r="N60" s="394">
        <f t="shared" si="22"/>
        <v>0.28677609166924739</v>
      </c>
      <c r="O60" s="395">
        <f t="shared" si="22"/>
        <v>-0.84804928131416835</v>
      </c>
      <c r="P60" s="386">
        <f t="shared" si="22"/>
        <v>0.13805166846071051</v>
      </c>
      <c r="R60" s="401">
        <v>9.9910000000000014</v>
      </c>
      <c r="S60" s="369">
        <v>5.7140000000000004</v>
      </c>
      <c r="T60" s="374">
        <v>15.705000000000002</v>
      </c>
      <c r="U60" s="19">
        <v>11.710999999999999</v>
      </c>
      <c r="V60" s="119">
        <v>0.71799999999999997</v>
      </c>
      <c r="W60" s="375">
        <v>12.428999999999998</v>
      </c>
      <c r="X60" s="345">
        <f t="shared" si="32"/>
        <v>1.5279122702167372E-3</v>
      </c>
      <c r="Y60" s="323">
        <f t="shared" si="33"/>
        <v>9.318112770690443E-4</v>
      </c>
      <c r="Z60" s="399">
        <f t="shared" si="34"/>
        <v>1.2394315866515783E-3</v>
      </c>
      <c r="AA60" s="323">
        <f t="shared" si="35"/>
        <v>1.7881155588956646E-3</v>
      </c>
      <c r="AB60" s="323">
        <f t="shared" si="36"/>
        <v>1.2672906631742631E-4</v>
      </c>
      <c r="AC60" s="399">
        <f t="shared" si="37"/>
        <v>1.0175208594232178E-3</v>
      </c>
      <c r="AE60" s="394">
        <f t="shared" si="23"/>
        <v>0.17215493944550064</v>
      </c>
      <c r="AF60" s="395">
        <f t="shared" si="23"/>
        <v>-0.87434371718585935</v>
      </c>
      <c r="AG60" s="386">
        <f t="shared" si="23"/>
        <v>-0.20859598853868214</v>
      </c>
      <c r="AI60" s="27">
        <f t="shared" si="24"/>
        <v>3.0941467946732741</v>
      </c>
      <c r="AJ60" s="28">
        <f t="shared" si="24"/>
        <v>11.733059548254623</v>
      </c>
      <c r="AK60" s="402">
        <f t="shared" si="24"/>
        <v>4.2263186221743823</v>
      </c>
      <c r="AL60" s="28">
        <f t="shared" si="24"/>
        <v>2.818531889290012</v>
      </c>
      <c r="AM60" s="28">
        <f t="shared" si="24"/>
        <v>9.7027027027027017</v>
      </c>
      <c r="AN60" s="402">
        <f t="shared" si="24"/>
        <v>2.9389926696618582</v>
      </c>
      <c r="AO60" s="384">
        <f t="shared" si="38"/>
        <v>-8.9076221547648216E-2</v>
      </c>
      <c r="AP60" s="385">
        <f t="shared" si="38"/>
        <v>-0.17304581445288508</v>
      </c>
      <c r="AQ60" s="386">
        <f t="shared" si="38"/>
        <v>-0.30459746829267992</v>
      </c>
    </row>
    <row r="61" spans="1:43" ht="19.5" customHeight="1">
      <c r="A61" s="8" t="s">
        <v>201</v>
      </c>
      <c r="B61" s="19">
        <v>47.760000000000005</v>
      </c>
      <c r="C61" s="371">
        <v>3.08</v>
      </c>
      <c r="D61" s="375">
        <v>50.84</v>
      </c>
      <c r="E61" s="19">
        <v>13.530000000000001</v>
      </c>
      <c r="F61" s="369">
        <v>2.12</v>
      </c>
      <c r="G61" s="377">
        <v>15.650000000000002</v>
      </c>
      <c r="H61" s="345">
        <f t="shared" si="26"/>
        <v>1.7296307549787549E-3</v>
      </c>
      <c r="I61" s="323">
        <f t="shared" si="27"/>
        <v>1.7039695852493768E-4</v>
      </c>
      <c r="J61" s="399">
        <f t="shared" si="28"/>
        <v>1.1127582637731742E-3</v>
      </c>
      <c r="K61" s="323">
        <f t="shared" si="29"/>
        <v>5.0817397653460665E-4</v>
      </c>
      <c r="L61" s="323">
        <f t="shared" si="30"/>
        <v>1.247861124829081E-4</v>
      </c>
      <c r="M61" s="399">
        <f t="shared" si="31"/>
        <v>3.5883129678420669E-4</v>
      </c>
      <c r="N61" s="394">
        <f t="shared" si="22"/>
        <v>-0.71670854271356788</v>
      </c>
      <c r="O61" s="395">
        <f t="shared" si="22"/>
        <v>-0.31168831168831168</v>
      </c>
      <c r="P61" s="386">
        <f t="shared" si="22"/>
        <v>-0.6921715184893783</v>
      </c>
      <c r="R61" s="401">
        <v>11.640999999999998</v>
      </c>
      <c r="S61" s="369">
        <v>1.2890000000000001</v>
      </c>
      <c r="T61" s="374">
        <v>12.929999999999998</v>
      </c>
      <c r="U61" s="19">
        <v>4.3540000000000001</v>
      </c>
      <c r="V61" s="119">
        <v>1.8959999999999999</v>
      </c>
      <c r="W61" s="375">
        <v>6.25</v>
      </c>
      <c r="X61" s="345">
        <f t="shared" si="32"/>
        <v>1.780244894164051E-3</v>
      </c>
      <c r="Y61" s="323">
        <f t="shared" si="33"/>
        <v>2.1020383901680051E-4</v>
      </c>
      <c r="Z61" s="399">
        <f t="shared" si="34"/>
        <v>1.0204298258774214E-3</v>
      </c>
      <c r="AA61" s="323">
        <f t="shared" si="35"/>
        <v>6.6479849230908768E-4</v>
      </c>
      <c r="AB61" s="323">
        <f t="shared" si="36"/>
        <v>3.3464945645938755E-4</v>
      </c>
      <c r="AC61" s="399">
        <f t="shared" si="37"/>
        <v>5.116666965480016E-4</v>
      </c>
      <c r="AE61" s="394">
        <f t="shared" si="23"/>
        <v>-0.62597714972940466</v>
      </c>
      <c r="AF61" s="395">
        <f t="shared" si="23"/>
        <v>0.47090768037238145</v>
      </c>
      <c r="AG61" s="386">
        <f t="shared" si="23"/>
        <v>-0.51662799690641914</v>
      </c>
      <c r="AI61" s="27">
        <f t="shared" si="24"/>
        <v>2.4373953098827466</v>
      </c>
      <c r="AJ61" s="28">
        <f t="shared" si="24"/>
        <v>4.1850649350649354</v>
      </c>
      <c r="AK61" s="402">
        <f t="shared" si="24"/>
        <v>2.5432730133752948</v>
      </c>
      <c r="AL61" s="28">
        <f t="shared" si="24"/>
        <v>3.2180339985218032</v>
      </c>
      <c r="AM61" s="28">
        <f t="shared" si="24"/>
        <v>8.9433962264150928</v>
      </c>
      <c r="AN61" s="402">
        <f t="shared" si="24"/>
        <v>3.9936102236421722</v>
      </c>
      <c r="AO61" s="384">
        <f t="shared" si="38"/>
        <v>0.32027578188644751</v>
      </c>
      <c r="AP61" s="385">
        <f t="shared" si="38"/>
        <v>1.1369790828051578</v>
      </c>
      <c r="AQ61" s="386">
        <f t="shared" si="38"/>
        <v>0.57026406627972204</v>
      </c>
    </row>
    <row r="62" spans="1:43" ht="19.5" customHeight="1" thickBot="1">
      <c r="A62" s="8" t="s">
        <v>17</v>
      </c>
      <c r="B62" s="19">
        <f t="shared" ref="B62:G62" si="39">B63-SUM(B40:B61)</f>
        <v>111.43999999999141</v>
      </c>
      <c r="C62" s="371">
        <f t="shared" si="39"/>
        <v>13.270000000004075</v>
      </c>
      <c r="D62" s="376">
        <f t="shared" si="39"/>
        <v>124.70999999999913</v>
      </c>
      <c r="E62" s="21">
        <f t="shared" si="39"/>
        <v>9.4400000000023283</v>
      </c>
      <c r="F62" s="119">
        <f t="shared" si="39"/>
        <v>2.4499999999970896</v>
      </c>
      <c r="G62" s="375">
        <f t="shared" si="39"/>
        <v>11.889999999992142</v>
      </c>
      <c r="H62" s="345">
        <f t="shared" si="26"/>
        <v>4.0358050949501172E-3</v>
      </c>
      <c r="I62" s="323">
        <f t="shared" si="27"/>
        <v>7.341453375411095E-4</v>
      </c>
      <c r="J62" s="399">
        <f t="shared" si="28"/>
        <v>2.7295846395584498E-3</v>
      </c>
      <c r="K62" s="323">
        <f t="shared" si="29"/>
        <v>3.545574529554966E-4</v>
      </c>
      <c r="L62" s="323">
        <f t="shared" si="30"/>
        <v>1.4421036584092532E-4</v>
      </c>
      <c r="M62" s="399">
        <f t="shared" si="31"/>
        <v>2.7262007148635124E-4</v>
      </c>
      <c r="N62" s="396">
        <f t="shared" si="22"/>
        <v>-0.915290739411315</v>
      </c>
      <c r="O62" s="397">
        <f t="shared" si="22"/>
        <v>-0.81537302185408156</v>
      </c>
      <c r="P62" s="388">
        <f t="shared" si="22"/>
        <v>-0.90465880843563284</v>
      </c>
      <c r="R62" s="19">
        <f t="shared" ref="R62:W62" si="40">R63-SUM(R40:R61)</f>
        <v>27.359999999999673</v>
      </c>
      <c r="S62" s="119">
        <f t="shared" si="40"/>
        <v>11.41399999999885</v>
      </c>
      <c r="T62" s="375">
        <f t="shared" si="40"/>
        <v>38.773999999999432</v>
      </c>
      <c r="U62" s="119">
        <f t="shared" si="40"/>
        <v>3.7290000000011787</v>
      </c>
      <c r="V62" s="123">
        <f t="shared" si="40"/>
        <v>1.7769999999991342</v>
      </c>
      <c r="W62" s="376">
        <f t="shared" si="40"/>
        <v>5.5060000000030414</v>
      </c>
      <c r="X62" s="345">
        <f t="shared" si="32"/>
        <v>4.1841336916354143E-3</v>
      </c>
      <c r="Y62" s="323">
        <f t="shared" si="33"/>
        <v>1.8613395023564928E-3</v>
      </c>
      <c r="Z62" s="399">
        <f t="shared" si="34"/>
        <v>3.0600267647773057E-3</v>
      </c>
      <c r="AA62" s="323">
        <f t="shared" si="35"/>
        <v>5.6936921860849135E-4</v>
      </c>
      <c r="AB62" s="323">
        <f t="shared" si="36"/>
        <v>3.1364561399158331E-4</v>
      </c>
      <c r="AC62" s="399">
        <f t="shared" si="37"/>
        <v>4.5075789299117648E-4</v>
      </c>
      <c r="AE62" s="396">
        <f t="shared" si="23"/>
        <v>-0.86370614035083249</v>
      </c>
      <c r="AF62" s="397">
        <f t="shared" si="23"/>
        <v>-0.84431400035050697</v>
      </c>
      <c r="AG62" s="388">
        <f t="shared" si="23"/>
        <v>-0.85799762727592921</v>
      </c>
      <c r="AI62" s="27">
        <f t="shared" si="24"/>
        <v>2.4551328068917604</v>
      </c>
      <c r="AJ62" s="28">
        <f t="shared" si="24"/>
        <v>8.6013564431012401</v>
      </c>
      <c r="AK62" s="402">
        <f t="shared" si="24"/>
        <v>3.1091331889984524</v>
      </c>
      <c r="AL62" s="28">
        <f t="shared" si="24"/>
        <v>3.9502118644070539</v>
      </c>
      <c r="AM62" s="28">
        <f t="shared" si="24"/>
        <v>7.2530612244948776</v>
      </c>
      <c r="AN62" s="402">
        <f t="shared" si="24"/>
        <v>4.6307821698962828</v>
      </c>
      <c r="AO62" s="387">
        <f t="shared" si="38"/>
        <v>0.60896056348499084</v>
      </c>
      <c r="AP62" s="385">
        <f t="shared" si="38"/>
        <v>-0.1567537896523018</v>
      </c>
      <c r="AQ62" s="386">
        <f t="shared" si="38"/>
        <v>0.48941260743738046</v>
      </c>
    </row>
    <row r="63" spans="1:43" ht="25.5" customHeight="1" thickBot="1">
      <c r="A63" s="12" t="s">
        <v>18</v>
      </c>
      <c r="B63" s="17">
        <v>27612.829999999994</v>
      </c>
      <c r="C63" s="372">
        <v>18075.440000000002</v>
      </c>
      <c r="D63" s="18">
        <v>45688.27</v>
      </c>
      <c r="E63" s="17">
        <v>26624.739999999998</v>
      </c>
      <c r="F63" s="373">
        <v>16989.070000000003</v>
      </c>
      <c r="G63" s="378">
        <v>43613.810000000005</v>
      </c>
      <c r="H63" s="334">
        <f t="shared" ref="H63:M63" si="41">SUM(H40:H62)</f>
        <v>1</v>
      </c>
      <c r="I63" s="338">
        <f t="shared" si="41"/>
        <v>1.0000000000000002</v>
      </c>
      <c r="J63" s="335">
        <f t="shared" si="41"/>
        <v>1.0000000000000002</v>
      </c>
      <c r="K63" s="338">
        <f t="shared" si="41"/>
        <v>1.0000000000000002</v>
      </c>
      <c r="L63" s="338">
        <f t="shared" si="41"/>
        <v>0.99999999999999956</v>
      </c>
      <c r="M63" s="335">
        <f t="shared" si="41"/>
        <v>0.99999999999999956</v>
      </c>
      <c r="N63" s="389">
        <f t="shared" si="22"/>
        <v>-3.5783728071334835E-2</v>
      </c>
      <c r="O63" s="390">
        <f t="shared" si="22"/>
        <v>-6.0101994750888434E-2</v>
      </c>
      <c r="P63" s="391">
        <f t="shared" si="22"/>
        <v>-4.5404652003676042E-2</v>
      </c>
      <c r="R63" s="17">
        <v>6538.9879999999994</v>
      </c>
      <c r="S63" s="372">
        <v>6132.143</v>
      </c>
      <c r="T63" s="18">
        <v>12671.131000000001</v>
      </c>
      <c r="U63" s="17">
        <v>6549.3530000000001</v>
      </c>
      <c r="V63" s="373">
        <v>5665.63</v>
      </c>
      <c r="W63" s="378">
        <v>12214.983000000004</v>
      </c>
      <c r="X63" s="334">
        <f t="shared" ref="X63:AC63" si="42">SUM(X40:X62)</f>
        <v>1</v>
      </c>
      <c r="Y63" s="338">
        <f t="shared" si="42"/>
        <v>0.99999999999999989</v>
      </c>
      <c r="Z63" s="335">
        <f t="shared" si="42"/>
        <v>1.0000000000000002</v>
      </c>
      <c r="AA63" s="338">
        <f t="shared" si="42"/>
        <v>1.0000000000000002</v>
      </c>
      <c r="AB63" s="338">
        <f t="shared" si="42"/>
        <v>0.99999999999999956</v>
      </c>
      <c r="AC63" s="335">
        <f t="shared" si="42"/>
        <v>0.99999999999999989</v>
      </c>
      <c r="AE63" s="389">
        <f t="shared" si="23"/>
        <v>1.585107664978234E-3</v>
      </c>
      <c r="AF63" s="390">
        <f t="shared" si="23"/>
        <v>-7.6076666835721202E-2</v>
      </c>
      <c r="AG63" s="391">
        <f t="shared" si="23"/>
        <v>-3.5998996458958349E-2</v>
      </c>
      <c r="AI63" s="403">
        <f t="shared" si="24"/>
        <v>2.3680977284834626</v>
      </c>
      <c r="AJ63" s="404">
        <f t="shared" si="24"/>
        <v>3.3925276507791784</v>
      </c>
      <c r="AK63" s="405">
        <f t="shared" si="24"/>
        <v>2.7733882241546901</v>
      </c>
      <c r="AL63" s="404">
        <f t="shared" si="24"/>
        <v>2.4598749133324871</v>
      </c>
      <c r="AM63" s="404">
        <f t="shared" si="24"/>
        <v>3.33486765314405</v>
      </c>
      <c r="AN63" s="405">
        <f t="shared" si="24"/>
        <v>2.8007144984581722</v>
      </c>
      <c r="AO63" s="389">
        <f t="shared" si="38"/>
        <v>3.875565765091922E-2</v>
      </c>
      <c r="AP63" s="390">
        <f t="shared" si="38"/>
        <v>-1.6996176176157431E-2</v>
      </c>
      <c r="AQ63" s="391">
        <f t="shared" si="38"/>
        <v>9.8530288927764428E-3</v>
      </c>
    </row>
    <row r="64" spans="1:43" ht="20.100000000000001" customHeight="1"/>
    <row r="65" spans="1:43" ht="20.100000000000001" customHeight="1" thickBot="1"/>
    <row r="66" spans="1:43" ht="15" customHeight="1">
      <c r="A66" s="468" t="s">
        <v>15</v>
      </c>
      <c r="B66" s="414" t="s">
        <v>137</v>
      </c>
      <c r="C66" s="477"/>
      <c r="D66" s="477"/>
      <c r="E66" s="477"/>
      <c r="F66" s="477"/>
      <c r="G66" s="492"/>
      <c r="H66" s="478" t="s">
        <v>139</v>
      </c>
      <c r="I66" s="477"/>
      <c r="J66" s="477"/>
      <c r="K66" s="477"/>
      <c r="L66" s="477"/>
      <c r="M66" s="492"/>
      <c r="N66" s="493" t="s">
        <v>160</v>
      </c>
      <c r="O66" s="471"/>
      <c r="P66" s="494"/>
      <c r="R66" s="478" t="s">
        <v>138</v>
      </c>
      <c r="S66" s="477"/>
      <c r="T66" s="477"/>
      <c r="U66" s="477"/>
      <c r="V66" s="477"/>
      <c r="W66" s="492"/>
      <c r="X66" s="477" t="s">
        <v>140</v>
      </c>
      <c r="Y66" s="477"/>
      <c r="Z66" s="477"/>
      <c r="AA66" s="477"/>
      <c r="AB66" s="477"/>
      <c r="AC66" s="415"/>
      <c r="AE66" s="471" t="s">
        <v>160</v>
      </c>
      <c r="AF66" s="471"/>
      <c r="AG66" s="471"/>
      <c r="AI66" s="462" t="s">
        <v>143</v>
      </c>
      <c r="AJ66" s="461"/>
      <c r="AK66" s="461"/>
      <c r="AL66" s="461"/>
      <c r="AM66" s="461"/>
      <c r="AN66" s="460"/>
      <c r="AO66" s="471" t="s">
        <v>160</v>
      </c>
      <c r="AP66" s="471"/>
      <c r="AQ66" s="471"/>
    </row>
    <row r="67" spans="1:43" ht="15" customHeight="1">
      <c r="A67" s="469"/>
      <c r="B67" s="497" t="str">
        <f>B38</f>
        <v>jan-fev 2025</v>
      </c>
      <c r="C67" s="473"/>
      <c r="D67" s="474"/>
      <c r="E67" s="498" t="str">
        <f>E38</f>
        <v>jan-fev 2026</v>
      </c>
      <c r="F67" s="481"/>
      <c r="G67" s="495"/>
      <c r="H67" s="499" t="str">
        <f>B67</f>
        <v>jan-fev 2025</v>
      </c>
      <c r="I67" s="473"/>
      <c r="J67" s="474"/>
      <c r="K67" s="497" t="str">
        <f>E67</f>
        <v>jan-fev 2026</v>
      </c>
      <c r="L67" s="473"/>
      <c r="M67" s="474"/>
      <c r="N67" s="479" t="s">
        <v>141</v>
      </c>
      <c r="O67" s="473"/>
      <c r="P67" s="483"/>
      <c r="R67" s="500" t="str">
        <f>H67</f>
        <v>jan-fev 2025</v>
      </c>
      <c r="S67" s="473"/>
      <c r="T67" s="474"/>
      <c r="U67" s="501" t="str">
        <f>K67</f>
        <v>jan-fev 2026</v>
      </c>
      <c r="V67" s="481"/>
      <c r="W67" s="495"/>
      <c r="X67" s="499" t="str">
        <f>R67</f>
        <v>jan-fev 2025</v>
      </c>
      <c r="Y67" s="473"/>
      <c r="Z67" s="474"/>
      <c r="AA67" s="497" t="str">
        <f>U67</f>
        <v>jan-fev 2026</v>
      </c>
      <c r="AB67" s="473"/>
      <c r="AC67" s="483"/>
      <c r="AE67" s="472" t="s">
        <v>142</v>
      </c>
      <c r="AF67" s="473"/>
      <c r="AG67" s="483"/>
      <c r="AI67" s="504" t="str">
        <f>X67</f>
        <v>jan-fev 2025</v>
      </c>
      <c r="AJ67" s="505"/>
      <c r="AK67" s="506"/>
      <c r="AL67" s="507" t="str">
        <f>AA67</f>
        <v>jan-fev 2026</v>
      </c>
      <c r="AM67" s="505"/>
      <c r="AN67" s="506"/>
      <c r="AO67" s="473" t="s">
        <v>143</v>
      </c>
      <c r="AP67" s="473"/>
      <c r="AQ67" s="483"/>
    </row>
    <row r="68" spans="1:43" ht="19.5" customHeight="1" thickBot="1">
      <c r="A68" s="470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169</v>
      </c>
      <c r="B69" s="39">
        <v>7389.02</v>
      </c>
      <c r="C69" s="370">
        <v>4688.6399999999994</v>
      </c>
      <c r="D69" s="375">
        <v>12077.66</v>
      </c>
      <c r="E69" s="39">
        <v>5393.84</v>
      </c>
      <c r="F69" s="379">
        <v>4379.7599999999993</v>
      </c>
      <c r="G69" s="377">
        <v>9773.5999999999985</v>
      </c>
      <c r="H69" s="345">
        <f t="shared" ref="H69:H96" si="43">B69/$B$97</f>
        <v>0.16242556614136236</v>
      </c>
      <c r="I69" s="323">
        <f t="shared" ref="I69:I96" si="44">C69/$C$97</f>
        <v>0.16883156632918153</v>
      </c>
      <c r="J69" s="398">
        <f t="shared" ref="J69:J96" si="45">D69/$D$97</f>
        <v>0.16485383313013791</v>
      </c>
      <c r="K69" s="323">
        <f t="shared" ref="K69:K96" si="46">E69/$E$97</f>
        <v>0.11862646970657666</v>
      </c>
      <c r="L69" s="323">
        <f t="shared" ref="L69:L96" si="47">F69/$F$97</f>
        <v>0.16589157974557359</v>
      </c>
      <c r="M69" s="399">
        <f t="shared" ref="M69:M96" si="48">G69/$G$97</f>
        <v>0.13598913044234442</v>
      </c>
      <c r="N69" s="392">
        <f t="shared" ref="N69:P97" si="49">(E69-B69)/B69</f>
        <v>-0.2700195695775624</v>
      </c>
      <c r="O69" s="393">
        <f t="shared" si="49"/>
        <v>-6.5878378378378413E-2</v>
      </c>
      <c r="P69" s="382">
        <f t="shared" si="49"/>
        <v>-0.19077039757701419</v>
      </c>
      <c r="R69" s="401">
        <v>2447.2089999999994</v>
      </c>
      <c r="S69" s="369">
        <v>3478.0320000000002</v>
      </c>
      <c r="T69" s="374">
        <v>5925.241</v>
      </c>
      <c r="U69" s="39">
        <v>1951.5039999999997</v>
      </c>
      <c r="V69" s="112">
        <v>2799.5799999999995</v>
      </c>
      <c r="W69" s="380">
        <v>4751.0839999999989</v>
      </c>
      <c r="X69" s="345">
        <f t="shared" ref="X69:X96" si="50">R69/$R$97</f>
        <v>0.18285795197904217</v>
      </c>
      <c r="Y69" s="323">
        <f t="shared" ref="Y69:Y96" si="51">S69/$S$97</f>
        <v>0.23845472884697017</v>
      </c>
      <c r="Z69" s="398">
        <f t="shared" ref="Z69:Z96" si="52">T69/$T$97</f>
        <v>0.21185160893590563</v>
      </c>
      <c r="AA69" s="323">
        <f t="shared" ref="AA69:AA96" si="53">U69/$U$97</f>
        <v>0.14724647024186249</v>
      </c>
      <c r="AB69" s="323">
        <f t="shared" ref="AB69:AB96" si="54">V69/$V$97</f>
        <v>0.22275612144098692</v>
      </c>
      <c r="AC69" s="399">
        <f t="shared" ref="AC69:AC96" si="55">W69/$W$97</f>
        <v>0.1839991284691268</v>
      </c>
      <c r="AE69" s="392">
        <f t="shared" ref="AE69:AG97" si="56">(U69-R69)/R69</f>
        <v>-0.20255932370304286</v>
      </c>
      <c r="AF69" s="393">
        <f t="shared" si="56"/>
        <v>-0.19506778546028347</v>
      </c>
      <c r="AG69" s="382">
        <f t="shared" si="56"/>
        <v>-0.19816189754982136</v>
      </c>
      <c r="AI69" s="27">
        <f t="shared" ref="AI69:AN97" si="57">(R69/B69)*10</f>
        <v>3.3119534119544936</v>
      </c>
      <c r="AJ69" s="28">
        <f t="shared" si="57"/>
        <v>7.4179975429975444</v>
      </c>
      <c r="AK69" s="406">
        <f t="shared" si="57"/>
        <v>4.9059511527895303</v>
      </c>
      <c r="AL69" s="28">
        <f t="shared" si="57"/>
        <v>3.6180235231300886</v>
      </c>
      <c r="AM69" s="28">
        <f t="shared" si="57"/>
        <v>6.3920854110727534</v>
      </c>
      <c r="AN69" s="402">
        <f t="shared" si="57"/>
        <v>4.8611402144552667</v>
      </c>
      <c r="AO69" s="383">
        <f t="shared" ref="AO69:AQ82" si="58">(AL69-AI69)/AI69</f>
        <v>9.2413773113726533E-2</v>
      </c>
      <c r="AP69" s="381">
        <f t="shared" si="58"/>
        <v>-0.13830041409129792</v>
      </c>
      <c r="AQ69" s="382">
        <f t="shared" si="58"/>
        <v>-9.1339960261903712E-3</v>
      </c>
    </row>
    <row r="70" spans="1:43" ht="19.5" customHeight="1">
      <c r="A70" s="8" t="s">
        <v>170</v>
      </c>
      <c r="B70" s="19">
        <v>11642.48</v>
      </c>
      <c r="C70" s="371">
        <v>4056.62</v>
      </c>
      <c r="D70" s="375">
        <v>15699.099999999999</v>
      </c>
      <c r="E70" s="19">
        <v>10864.32</v>
      </c>
      <c r="F70" s="369">
        <v>2916.3900000000003</v>
      </c>
      <c r="G70" s="377">
        <v>13780.71</v>
      </c>
      <c r="H70" s="345">
        <f t="shared" si="43"/>
        <v>0.25592519783266093</v>
      </c>
      <c r="I70" s="323">
        <f t="shared" si="44"/>
        <v>0.14607338345496446</v>
      </c>
      <c r="J70" s="399">
        <f t="shared" si="45"/>
        <v>0.21428462232695306</v>
      </c>
      <c r="K70" s="323">
        <f t="shared" si="46"/>
        <v>0.23893847933245235</v>
      </c>
      <c r="L70" s="323">
        <f t="shared" si="47"/>
        <v>0.11046371131162289</v>
      </c>
      <c r="M70" s="399">
        <f t="shared" si="48"/>
        <v>0.1917437556047025</v>
      </c>
      <c r="N70" s="394">
        <f t="shared" si="49"/>
        <v>-6.6837993279782307E-2</v>
      </c>
      <c r="O70" s="395">
        <f t="shared" si="49"/>
        <v>-0.28107882917305532</v>
      </c>
      <c r="P70" s="386">
        <f t="shared" si="49"/>
        <v>-0.12219745080928203</v>
      </c>
      <c r="R70" s="401">
        <v>3327.3009999999999</v>
      </c>
      <c r="S70" s="369">
        <v>1718.596</v>
      </c>
      <c r="T70" s="374">
        <v>5045.8969999999999</v>
      </c>
      <c r="U70" s="19">
        <v>3011.2539999999999</v>
      </c>
      <c r="V70" s="119">
        <v>1237.32</v>
      </c>
      <c r="W70" s="375">
        <v>4248.5739999999996</v>
      </c>
      <c r="X70" s="345">
        <f t="shared" si="50"/>
        <v>0.24861932367763406</v>
      </c>
      <c r="Y70" s="323">
        <f t="shared" si="51"/>
        <v>0.11782736420409229</v>
      </c>
      <c r="Z70" s="399">
        <f t="shared" si="52"/>
        <v>0.18041146309067585</v>
      </c>
      <c r="AA70" s="323">
        <f t="shared" si="53"/>
        <v>0.22720759091536039</v>
      </c>
      <c r="AB70" s="323">
        <f t="shared" si="54"/>
        <v>9.8450697669422535E-2</v>
      </c>
      <c r="AC70" s="399">
        <f t="shared" si="55"/>
        <v>0.1645380113752129</v>
      </c>
      <c r="AE70" s="394">
        <f t="shared" si="56"/>
        <v>-9.4985996157245775E-2</v>
      </c>
      <c r="AF70" s="395">
        <f t="shared" si="56"/>
        <v>-0.28004021887633862</v>
      </c>
      <c r="AG70" s="386">
        <f t="shared" si="56"/>
        <v>-0.15801412513969276</v>
      </c>
      <c r="AI70" s="27">
        <f t="shared" si="57"/>
        <v>2.8578971147040839</v>
      </c>
      <c r="AJ70" s="28">
        <f t="shared" si="57"/>
        <v>4.2365220306560634</v>
      </c>
      <c r="AK70" s="402">
        <f t="shared" si="57"/>
        <v>3.214131383327707</v>
      </c>
      <c r="AL70" s="28">
        <f t="shared" si="57"/>
        <v>2.7716911872993433</v>
      </c>
      <c r="AM70" s="28">
        <f t="shared" si="57"/>
        <v>4.2426424449404907</v>
      </c>
      <c r="AN70" s="402">
        <f t="shared" si="57"/>
        <v>3.0829862902564527</v>
      </c>
      <c r="AO70" s="384">
        <f t="shared" si="58"/>
        <v>-3.0164111563430684E-2</v>
      </c>
      <c r="AP70" s="385">
        <f t="shared" si="58"/>
        <v>1.4446789701880844E-3</v>
      </c>
      <c r="AQ70" s="386">
        <f t="shared" si="58"/>
        <v>-4.0802654723925767E-2</v>
      </c>
    </row>
    <row r="71" spans="1:43" ht="19.5" customHeight="1">
      <c r="A71" s="8" t="s">
        <v>174</v>
      </c>
      <c r="B71" s="19">
        <v>3566.0000000000005</v>
      </c>
      <c r="C71" s="371">
        <v>4974.9400000000005</v>
      </c>
      <c r="D71" s="375">
        <v>8540.94</v>
      </c>
      <c r="E71" s="19">
        <v>3593.3</v>
      </c>
      <c r="F71" s="369">
        <v>5292.83</v>
      </c>
      <c r="G71" s="377">
        <v>8886.130000000001</v>
      </c>
      <c r="H71" s="345">
        <f t="shared" si="43"/>
        <v>7.8387874015782635E-2</v>
      </c>
      <c r="I71" s="323">
        <f t="shared" si="44"/>
        <v>0.17914084096746574</v>
      </c>
      <c r="J71" s="399">
        <f t="shared" si="45"/>
        <v>0.11657942826131222</v>
      </c>
      <c r="K71" s="323">
        <f t="shared" si="46"/>
        <v>7.902727807955777E-2</v>
      </c>
      <c r="L71" s="323">
        <f t="shared" si="47"/>
        <v>0.20047580918241281</v>
      </c>
      <c r="M71" s="399">
        <f t="shared" si="48"/>
        <v>0.12364094005255284</v>
      </c>
      <c r="N71" s="394">
        <f t="shared" si="49"/>
        <v>7.6556365675826479E-3</v>
      </c>
      <c r="O71" s="395">
        <f t="shared" si="49"/>
        <v>6.3898258069443936E-2</v>
      </c>
      <c r="P71" s="386">
        <f t="shared" si="49"/>
        <v>4.041592611586084E-2</v>
      </c>
      <c r="R71" s="401">
        <v>1416.9670000000001</v>
      </c>
      <c r="S71" s="369">
        <v>2274.998</v>
      </c>
      <c r="T71" s="374">
        <v>3691.9650000000001</v>
      </c>
      <c r="U71" s="19">
        <v>1292.819</v>
      </c>
      <c r="V71" s="119">
        <v>2287.779</v>
      </c>
      <c r="W71" s="375">
        <v>3580.598</v>
      </c>
      <c r="X71" s="345">
        <f t="shared" si="50"/>
        <v>0.10587721916758541</v>
      </c>
      <c r="Y71" s="323">
        <f t="shared" si="51"/>
        <v>0.15597442209197598</v>
      </c>
      <c r="Z71" s="399">
        <f t="shared" si="52"/>
        <v>0.13200285446364979</v>
      </c>
      <c r="AA71" s="323">
        <f t="shared" si="53"/>
        <v>9.7546832807729036E-2</v>
      </c>
      <c r="AB71" s="323">
        <f t="shared" si="54"/>
        <v>0.18203329669241089</v>
      </c>
      <c r="AC71" s="399">
        <f t="shared" si="55"/>
        <v>0.13866875672968498</v>
      </c>
      <c r="AE71" s="394">
        <f t="shared" si="56"/>
        <v>-8.7615307907664849E-2</v>
      </c>
      <c r="AF71" s="395">
        <f t="shared" si="56"/>
        <v>5.6180269169467173E-3</v>
      </c>
      <c r="AG71" s="386">
        <f t="shared" si="56"/>
        <v>-3.0164695494133933E-2</v>
      </c>
      <c r="AI71" s="27">
        <f t="shared" si="57"/>
        <v>3.9735473920358944</v>
      </c>
      <c r="AJ71" s="28">
        <f t="shared" si="57"/>
        <v>4.5729154522466597</v>
      </c>
      <c r="AK71" s="402">
        <f t="shared" si="57"/>
        <v>4.3226682308973015</v>
      </c>
      <c r="AL71" s="28">
        <f t="shared" si="57"/>
        <v>3.5978599059360472</v>
      </c>
      <c r="AM71" s="28">
        <f t="shared" si="57"/>
        <v>4.3224116398977488</v>
      </c>
      <c r="AN71" s="402">
        <f t="shared" si="57"/>
        <v>4.0294233822822756</v>
      </c>
      <c r="AO71" s="384">
        <f t="shared" si="58"/>
        <v>-9.4547126039777565E-2</v>
      </c>
      <c r="AP71" s="385">
        <f t="shared" si="58"/>
        <v>-5.4779891507908629E-2</v>
      </c>
      <c r="AQ71" s="386">
        <f t="shared" si="58"/>
        <v>-6.7838851596101785E-2</v>
      </c>
    </row>
    <row r="72" spans="1:43" ht="19.5" customHeight="1">
      <c r="A72" s="8" t="s">
        <v>177</v>
      </c>
      <c r="B72" s="19">
        <v>10744.48</v>
      </c>
      <c r="C72" s="371">
        <v>1541.6699999999998</v>
      </c>
      <c r="D72" s="375">
        <v>12286.15</v>
      </c>
      <c r="E72" s="19">
        <v>13479.690000000002</v>
      </c>
      <c r="F72" s="369">
        <v>3457.76</v>
      </c>
      <c r="G72" s="377">
        <v>16937.450000000004</v>
      </c>
      <c r="H72" s="345">
        <f t="shared" si="43"/>
        <v>0.23618534621567475</v>
      </c>
      <c r="I72" s="323">
        <f t="shared" si="44"/>
        <v>5.5513445447445166E-2</v>
      </c>
      <c r="J72" s="399">
        <f t="shared" si="45"/>
        <v>0.16769961415637166</v>
      </c>
      <c r="K72" s="323">
        <f t="shared" si="46"/>
        <v>0.29645818886712333</v>
      </c>
      <c r="L72" s="323">
        <f t="shared" si="47"/>
        <v>0.13096910990123994</v>
      </c>
      <c r="M72" s="399">
        <f t="shared" si="48"/>
        <v>0.23566639696843411</v>
      </c>
      <c r="N72" s="394">
        <f t="shared" si="49"/>
        <v>0.25456885768320131</v>
      </c>
      <c r="O72" s="395">
        <f t="shared" si="49"/>
        <v>1.2428665019102665</v>
      </c>
      <c r="P72" s="386">
        <f t="shared" si="49"/>
        <v>0.37858075963585053</v>
      </c>
      <c r="R72" s="401">
        <v>1943.9690000000003</v>
      </c>
      <c r="S72" s="369">
        <v>380.72199999999998</v>
      </c>
      <c r="T72" s="374">
        <v>2324.6910000000003</v>
      </c>
      <c r="U72" s="19">
        <v>2714.0710000000004</v>
      </c>
      <c r="V72" s="119">
        <v>814.16599999999994</v>
      </c>
      <c r="W72" s="375">
        <v>3528.2370000000001</v>
      </c>
      <c r="X72" s="345">
        <f t="shared" si="50"/>
        <v>0.14525534600875806</v>
      </c>
      <c r="Y72" s="323">
        <f t="shared" si="51"/>
        <v>2.6102393904390807E-2</v>
      </c>
      <c r="Z72" s="399">
        <f t="shared" si="52"/>
        <v>8.3117214747690335E-2</v>
      </c>
      <c r="AA72" s="323">
        <f t="shared" si="53"/>
        <v>0.20478429700159576</v>
      </c>
      <c r="AB72" s="323">
        <f t="shared" si="54"/>
        <v>6.4781310185500166E-2</v>
      </c>
      <c r="AC72" s="399">
        <f t="shared" si="55"/>
        <v>0.13664092931897789</v>
      </c>
      <c r="AE72" s="394">
        <f t="shared" ref="AE72:AE74" si="59">(U72-R72)/R72</f>
        <v>0.39614932131119374</v>
      </c>
      <c r="AF72" s="395">
        <f t="shared" ref="AF72:AF74" si="60">(V72-S72)/S72</f>
        <v>1.1384789951723304</v>
      </c>
      <c r="AG72" s="386">
        <f t="shared" ref="AG72:AG74" si="61">(W72-T72)/T72</f>
        <v>0.51772300060524157</v>
      </c>
      <c r="AI72" s="27">
        <f t="shared" ref="AI72:AI74" si="62">(R72/B72)*10</f>
        <v>1.8092722960999512</v>
      </c>
      <c r="AJ72" s="28">
        <f t="shared" ref="AJ72:AJ74" si="63">(S72/C72)*10</f>
        <v>2.4695427685561762</v>
      </c>
      <c r="AK72" s="402">
        <f t="shared" ref="AK72:AK74" si="64">(T72/D72)*10</f>
        <v>1.8921232444663303</v>
      </c>
      <c r="AL72" s="28">
        <f t="shared" ref="AL72:AL74" si="65">(U72/E72)*10</f>
        <v>2.0134520897735779</v>
      </c>
      <c r="AM72" s="28">
        <f t="shared" ref="AM72:AM74" si="66">(V72/F72)*10</f>
        <v>2.3546052936004811</v>
      </c>
      <c r="AN72" s="402">
        <f t="shared" ref="AN72:AN74" si="67">(W72/G72)*10</f>
        <v>2.0830981050866564</v>
      </c>
      <c r="AO72" s="384">
        <f t="shared" ref="AO72:AO74" si="68">(AL72-AI72)/AI72</f>
        <v>0.11285188753166374</v>
      </c>
      <c r="AP72" s="385">
        <f t="shared" ref="AP72:AP74" si="69">(AM72-AJ72)/AJ72</f>
        <v>-4.654200624469991E-2</v>
      </c>
      <c r="AQ72" s="386">
        <f t="shared" ref="AQ72:AQ74" si="70">(AN72-AK72)/AK72</f>
        <v>0.10093151235198222</v>
      </c>
    </row>
    <row r="73" spans="1:43" ht="19.5" customHeight="1">
      <c r="A73" s="8" t="s">
        <v>171</v>
      </c>
      <c r="B73" s="19">
        <v>3972.7</v>
      </c>
      <c r="C73" s="371">
        <v>3301.1299999999997</v>
      </c>
      <c r="D73" s="375">
        <v>7273.83</v>
      </c>
      <c r="E73" s="19">
        <v>4253.05</v>
      </c>
      <c r="F73" s="369">
        <v>3064.5299999999997</v>
      </c>
      <c r="G73" s="377">
        <v>7317.58</v>
      </c>
      <c r="H73" s="345">
        <f t="shared" si="43"/>
        <v>8.7327960488642636E-2</v>
      </c>
      <c r="I73" s="323">
        <f t="shared" si="44"/>
        <v>0.11886921336597629</v>
      </c>
      <c r="J73" s="399">
        <f t="shared" si="45"/>
        <v>9.9284029939325252E-2</v>
      </c>
      <c r="K73" s="323">
        <f t="shared" si="46"/>
        <v>9.35371288331793E-2</v>
      </c>
      <c r="L73" s="323">
        <f t="shared" si="47"/>
        <v>0.11607479014322764</v>
      </c>
      <c r="M73" s="399">
        <f t="shared" si="48"/>
        <v>0.10181625410721647</v>
      </c>
      <c r="N73" s="394">
        <f t="shared" si="49"/>
        <v>7.0569134341883444E-2</v>
      </c>
      <c r="O73" s="395">
        <f t="shared" si="49"/>
        <v>-7.1672427320341806E-2</v>
      </c>
      <c r="P73" s="386">
        <f t="shared" si="49"/>
        <v>6.0147130191384734E-3</v>
      </c>
      <c r="R73" s="401">
        <v>1352.4069999999999</v>
      </c>
      <c r="S73" s="369">
        <v>1398.66</v>
      </c>
      <c r="T73" s="374">
        <v>2751.067</v>
      </c>
      <c r="U73" s="19">
        <v>1503.0559999999998</v>
      </c>
      <c r="V73" s="119">
        <v>1360.3429999999998</v>
      </c>
      <c r="W73" s="375">
        <v>2863.3989999999994</v>
      </c>
      <c r="X73" s="345">
        <f t="shared" si="50"/>
        <v>0.10105323013364226</v>
      </c>
      <c r="Y73" s="323">
        <f t="shared" si="51"/>
        <v>9.5892473401367015E-2</v>
      </c>
      <c r="Z73" s="399">
        <f t="shared" si="52"/>
        <v>9.8361901269581276E-2</v>
      </c>
      <c r="AA73" s="323">
        <f t="shared" si="53"/>
        <v>0.11340980627037038</v>
      </c>
      <c r="AB73" s="323">
        <f t="shared" si="54"/>
        <v>0.1082393539421615</v>
      </c>
      <c r="AC73" s="399">
        <f t="shared" si="55"/>
        <v>0.11089320257426921</v>
      </c>
      <c r="AE73" s="394">
        <f t="shared" si="59"/>
        <v>0.11139324182734923</v>
      </c>
      <c r="AF73" s="395">
        <f t="shared" si="60"/>
        <v>-2.7395507128251492E-2</v>
      </c>
      <c r="AG73" s="386">
        <f t="shared" si="61"/>
        <v>4.0832157123036054E-2</v>
      </c>
      <c r="AI73" s="27">
        <f t="shared" si="62"/>
        <v>3.4042515166008003</v>
      </c>
      <c r="AJ73" s="28">
        <f t="shared" si="63"/>
        <v>4.236912814702845</v>
      </c>
      <c r="AK73" s="402">
        <f t="shared" si="64"/>
        <v>3.7821436574679361</v>
      </c>
      <c r="AL73" s="28">
        <f t="shared" si="65"/>
        <v>3.534066140769565</v>
      </c>
      <c r="AM73" s="28">
        <f t="shared" si="66"/>
        <v>4.4389939077117866</v>
      </c>
      <c r="AN73" s="402">
        <f t="shared" si="67"/>
        <v>3.913040923365374</v>
      </c>
      <c r="AO73" s="384">
        <f t="shared" si="68"/>
        <v>3.8133088444177815E-2</v>
      </c>
      <c r="AP73" s="385">
        <f t="shared" si="69"/>
        <v>4.7695362601676415E-2</v>
      </c>
      <c r="AQ73" s="386">
        <f t="shared" si="70"/>
        <v>3.4609279221580601E-2</v>
      </c>
    </row>
    <row r="74" spans="1:43" ht="19.5" customHeight="1">
      <c r="A74" s="8" t="s">
        <v>179</v>
      </c>
      <c r="B74" s="19">
        <v>1693.05</v>
      </c>
      <c r="C74" s="371">
        <v>3194.1099999999997</v>
      </c>
      <c r="D74" s="375">
        <v>4887.16</v>
      </c>
      <c r="E74" s="19">
        <v>1456.53</v>
      </c>
      <c r="F74" s="369">
        <v>2472.85</v>
      </c>
      <c r="G74" s="377">
        <v>3929.38</v>
      </c>
      <c r="H74" s="345">
        <f t="shared" si="43"/>
        <v>3.7216654543584068E-2</v>
      </c>
      <c r="I74" s="323">
        <f t="shared" si="44"/>
        <v>0.11501556833702355</v>
      </c>
      <c r="J74" s="399">
        <f t="shared" si="45"/>
        <v>6.6707214735328271E-2</v>
      </c>
      <c r="K74" s="323">
        <f t="shared" si="46"/>
        <v>3.203339585929877E-2</v>
      </c>
      <c r="L74" s="323">
        <f t="shared" si="47"/>
        <v>9.3663806458308602E-2</v>
      </c>
      <c r="M74" s="399">
        <f t="shared" si="48"/>
        <v>5.4673095827283642E-2</v>
      </c>
      <c r="N74" s="394">
        <f t="shared" si="49"/>
        <v>-0.13970054044475946</v>
      </c>
      <c r="O74" s="395">
        <f t="shared" si="49"/>
        <v>-0.22580938039078174</v>
      </c>
      <c r="P74" s="386">
        <f t="shared" si="49"/>
        <v>-0.19597885070265753</v>
      </c>
      <c r="R74" s="401">
        <v>625.96500000000003</v>
      </c>
      <c r="S74" s="369">
        <v>1875.0450000000001</v>
      </c>
      <c r="T74" s="374">
        <v>2501.0100000000002</v>
      </c>
      <c r="U74" s="19">
        <v>518.59100000000001</v>
      </c>
      <c r="V74" s="119">
        <v>1290.3690000000001</v>
      </c>
      <c r="W74" s="375">
        <v>1808.96</v>
      </c>
      <c r="X74" s="345">
        <f t="shared" si="50"/>
        <v>4.6772743116979862E-2</v>
      </c>
      <c r="Y74" s="323">
        <f t="shared" si="51"/>
        <v>0.12855354610045772</v>
      </c>
      <c r="Z74" s="399">
        <f t="shared" si="52"/>
        <v>8.9421340408734326E-2</v>
      </c>
      <c r="AA74" s="323">
        <f t="shared" si="53"/>
        <v>3.91291507725312E-2</v>
      </c>
      <c r="AB74" s="323">
        <f t="shared" si="54"/>
        <v>0.10267168420537542</v>
      </c>
      <c r="AC74" s="399">
        <f t="shared" si="55"/>
        <v>7.0057078223729932E-2</v>
      </c>
      <c r="AE74" s="394">
        <f t="shared" si="59"/>
        <v>-0.1715335521954103</v>
      </c>
      <c r="AF74" s="395">
        <f t="shared" si="60"/>
        <v>-0.31181971632680811</v>
      </c>
      <c r="AG74" s="386">
        <f t="shared" si="61"/>
        <v>-0.27670820988320721</v>
      </c>
      <c r="AI74" s="27">
        <f t="shared" si="62"/>
        <v>3.6972623372020914</v>
      </c>
      <c r="AJ74" s="28">
        <f t="shared" si="63"/>
        <v>5.8703206840090054</v>
      </c>
      <c r="AK74" s="402">
        <f t="shared" si="64"/>
        <v>5.1175120110657328</v>
      </c>
      <c r="AL74" s="28">
        <f t="shared" si="65"/>
        <v>3.5604553287608223</v>
      </c>
      <c r="AM74" s="28">
        <f t="shared" si="66"/>
        <v>5.2181450553005648</v>
      </c>
      <c r="AN74" s="402">
        <f t="shared" si="67"/>
        <v>4.603677933923418</v>
      </c>
      <c r="AO74" s="384">
        <f t="shared" si="68"/>
        <v>-3.700224543568581E-2</v>
      </c>
      <c r="AP74" s="385">
        <f t="shared" si="69"/>
        <v>-0.11109710419824147</v>
      </c>
      <c r="AQ74" s="386">
        <f t="shared" si="70"/>
        <v>-0.10040700950603296</v>
      </c>
    </row>
    <row r="75" spans="1:43" ht="19.5" customHeight="1">
      <c r="A75" s="8" t="s">
        <v>184</v>
      </c>
      <c r="B75" s="19">
        <v>776.27</v>
      </c>
      <c r="C75" s="371">
        <v>860.12</v>
      </c>
      <c r="D75" s="375">
        <v>1636.3899999999999</v>
      </c>
      <c r="E75" s="19">
        <v>825.0200000000001</v>
      </c>
      <c r="F75" s="369">
        <v>1041.58</v>
      </c>
      <c r="G75" s="377">
        <v>1866.6</v>
      </c>
      <c r="H75" s="345">
        <f t="shared" si="43"/>
        <v>1.7063980639997638E-2</v>
      </c>
      <c r="I75" s="323">
        <f t="shared" si="44"/>
        <v>3.0971754459940548E-2</v>
      </c>
      <c r="J75" s="399">
        <f t="shared" si="45"/>
        <v>2.2335879963157296E-2</v>
      </c>
      <c r="K75" s="323">
        <f t="shared" si="46"/>
        <v>1.8144626098905395E-2</v>
      </c>
      <c r="L75" s="323">
        <f t="shared" si="47"/>
        <v>3.9451785401801595E-2</v>
      </c>
      <c r="M75" s="399">
        <f t="shared" si="48"/>
        <v>2.5971731080019659E-2</v>
      </c>
      <c r="N75" s="394">
        <f t="shared" si="49"/>
        <v>6.2800314323624665E-2</v>
      </c>
      <c r="O75" s="395">
        <f t="shared" si="49"/>
        <v>0.21097056224712821</v>
      </c>
      <c r="P75" s="386">
        <f t="shared" si="49"/>
        <v>0.14068162235163992</v>
      </c>
      <c r="R75" s="401">
        <v>368.77100000000002</v>
      </c>
      <c r="S75" s="369">
        <v>388.18200000000002</v>
      </c>
      <c r="T75" s="374">
        <v>756.95299999999997</v>
      </c>
      <c r="U75" s="19">
        <v>490.91300000000001</v>
      </c>
      <c r="V75" s="119">
        <v>424.18299999999999</v>
      </c>
      <c r="W75" s="375">
        <v>915.096</v>
      </c>
      <c r="X75" s="345">
        <f t="shared" si="50"/>
        <v>2.7554945167847691E-2</v>
      </c>
      <c r="Y75" s="323">
        <f t="shared" si="51"/>
        <v>2.6613853338116087E-2</v>
      </c>
      <c r="Z75" s="399">
        <f t="shared" si="52"/>
        <v>2.7064166831165273E-2</v>
      </c>
      <c r="AA75" s="323">
        <f t="shared" si="53"/>
        <v>3.7040767759555428E-2</v>
      </c>
      <c r="AB75" s="323">
        <f t="shared" si="54"/>
        <v>3.3751262639825315E-2</v>
      </c>
      <c r="AC75" s="399">
        <f t="shared" si="55"/>
        <v>3.5439673654598422E-2</v>
      </c>
      <c r="AE75" s="394">
        <f t="shared" si="56"/>
        <v>0.33121368003449292</v>
      </c>
      <c r="AF75" s="395">
        <f t="shared" si="56"/>
        <v>9.2742579511672293E-2</v>
      </c>
      <c r="AG75" s="386">
        <f t="shared" si="56"/>
        <v>0.2089205010086492</v>
      </c>
      <c r="AI75" s="27">
        <f t="shared" si="57"/>
        <v>4.7505507104486844</v>
      </c>
      <c r="AJ75" s="28">
        <f t="shared" si="57"/>
        <v>4.5131144491466308</v>
      </c>
      <c r="AK75" s="402">
        <f t="shared" si="57"/>
        <v>4.6257493629269311</v>
      </c>
      <c r="AL75" s="28">
        <f t="shared" si="57"/>
        <v>5.9503163559671277</v>
      </c>
      <c r="AM75" s="28">
        <f t="shared" si="57"/>
        <v>4.0724956316365528</v>
      </c>
      <c r="AN75" s="402">
        <f t="shared" si="57"/>
        <v>4.9024750883960149</v>
      </c>
      <c r="AO75" s="384">
        <f t="shared" si="58"/>
        <v>0.25255296041353631</v>
      </c>
      <c r="AP75" s="385">
        <f t="shared" si="58"/>
        <v>-9.7630765289675542E-2</v>
      </c>
      <c r="AQ75" s="386">
        <f t="shared" si="58"/>
        <v>5.9822896520702606E-2</v>
      </c>
    </row>
    <row r="76" spans="1:43" ht="19.5" customHeight="1">
      <c r="A76" s="8" t="s">
        <v>172</v>
      </c>
      <c r="B76" s="19">
        <v>688.17000000000007</v>
      </c>
      <c r="C76" s="371">
        <v>1784</v>
      </c>
      <c r="D76" s="375">
        <v>2472.17</v>
      </c>
      <c r="E76" s="19">
        <v>472.04999999999995</v>
      </c>
      <c r="F76" s="369">
        <v>1408.0399999999997</v>
      </c>
      <c r="G76" s="377">
        <v>1880.0899999999997</v>
      </c>
      <c r="H76" s="345">
        <f t="shared" si="43"/>
        <v>1.5127364907863471E-2</v>
      </c>
      <c r="I76" s="323">
        <f t="shared" si="44"/>
        <v>6.4239420030384062E-2</v>
      </c>
      <c r="J76" s="399">
        <f t="shared" si="45"/>
        <v>3.3743846129907037E-2</v>
      </c>
      <c r="K76" s="323">
        <f t="shared" si="46"/>
        <v>1.0381773472144059E-2</v>
      </c>
      <c r="L76" s="323">
        <f t="shared" si="47"/>
        <v>5.3332141474637294E-2</v>
      </c>
      <c r="M76" s="399">
        <f t="shared" si="48"/>
        <v>2.6159429918693963E-2</v>
      </c>
      <c r="N76" s="394">
        <f t="shared" si="49"/>
        <v>-0.31405030733685002</v>
      </c>
      <c r="O76" s="395">
        <f t="shared" si="49"/>
        <v>-0.21073991031390149</v>
      </c>
      <c r="P76" s="386">
        <f t="shared" si="49"/>
        <v>-0.23949809276870132</v>
      </c>
      <c r="R76" s="401">
        <v>242.34300000000002</v>
      </c>
      <c r="S76" s="369">
        <v>973.94099999999992</v>
      </c>
      <c r="T76" s="374">
        <v>1216.2839999999999</v>
      </c>
      <c r="U76" s="19">
        <v>160.42499999999998</v>
      </c>
      <c r="V76" s="119">
        <v>712.84400000000005</v>
      </c>
      <c r="W76" s="375">
        <v>873.26900000000001</v>
      </c>
      <c r="X76" s="345">
        <f t="shared" si="50"/>
        <v>1.8108116085081834E-2</v>
      </c>
      <c r="Y76" s="323">
        <f t="shared" si="51"/>
        <v>6.6773634362175774E-2</v>
      </c>
      <c r="Z76" s="399">
        <f t="shared" si="52"/>
        <v>4.3487129438785528E-2</v>
      </c>
      <c r="AA76" s="323">
        <f t="shared" si="53"/>
        <v>1.2104517842930781E-2</v>
      </c>
      <c r="AB76" s="323">
        <f t="shared" si="54"/>
        <v>5.6719352414461778E-2</v>
      </c>
      <c r="AC76" s="399">
        <f t="shared" si="55"/>
        <v>3.3819805105341418E-2</v>
      </c>
      <c r="AE76" s="394">
        <f t="shared" si="56"/>
        <v>-0.33802503063839279</v>
      </c>
      <c r="AF76" s="395">
        <f t="shared" si="56"/>
        <v>-0.26808297422533794</v>
      </c>
      <c r="AG76" s="386">
        <f t="shared" si="56"/>
        <v>-0.28201883770566732</v>
      </c>
      <c r="AI76" s="27">
        <f t="shared" si="57"/>
        <v>3.5215571733728583</v>
      </c>
      <c r="AJ76" s="28">
        <f t="shared" si="57"/>
        <v>5.4593105381165916</v>
      </c>
      <c r="AK76" s="402">
        <f t="shared" si="57"/>
        <v>4.919904375508156</v>
      </c>
      <c r="AL76" s="28">
        <f t="shared" si="57"/>
        <v>3.3984747378455671</v>
      </c>
      <c r="AM76" s="28">
        <f t="shared" si="57"/>
        <v>5.0626686741853932</v>
      </c>
      <c r="AN76" s="402">
        <f t="shared" si="57"/>
        <v>4.6448255136722185</v>
      </c>
      <c r="AO76" s="384">
        <f t="shared" si="58"/>
        <v>-3.4951139359014304E-2</v>
      </c>
      <c r="AP76" s="385">
        <f t="shared" si="58"/>
        <v>-7.2654204438796388E-2</v>
      </c>
      <c r="AQ76" s="386">
        <f t="shared" si="58"/>
        <v>-5.591142445883935E-2</v>
      </c>
    </row>
    <row r="77" spans="1:43" ht="19.5" customHeight="1">
      <c r="A77" s="8" t="s">
        <v>183</v>
      </c>
      <c r="B77" s="19">
        <v>121.06</v>
      </c>
      <c r="C77" s="371">
        <v>197.25</v>
      </c>
      <c r="D77" s="375">
        <v>318.31</v>
      </c>
      <c r="E77" s="19">
        <v>93.35</v>
      </c>
      <c r="F77" s="369">
        <v>200.71</v>
      </c>
      <c r="G77" s="377">
        <v>294.06</v>
      </c>
      <c r="H77" s="345">
        <f t="shared" si="43"/>
        <v>2.6611430253366923E-3</v>
      </c>
      <c r="I77" s="323">
        <f t="shared" si="44"/>
        <v>7.1027049332921836E-3</v>
      </c>
      <c r="J77" s="399">
        <f t="shared" si="45"/>
        <v>4.3447674155137833E-3</v>
      </c>
      <c r="K77" s="323">
        <f t="shared" si="46"/>
        <v>2.053042164229738E-3</v>
      </c>
      <c r="L77" s="323">
        <f t="shared" si="47"/>
        <v>7.6022656425772375E-3</v>
      </c>
      <c r="M77" s="399">
        <f t="shared" si="48"/>
        <v>4.0915285767655534E-3</v>
      </c>
      <c r="N77" s="394">
        <f t="shared" si="49"/>
        <v>-0.22889476292747404</v>
      </c>
      <c r="O77" s="395">
        <f t="shared" si="49"/>
        <v>1.7541191381495604E-2</v>
      </c>
      <c r="P77" s="386">
        <f t="shared" si="49"/>
        <v>-7.6183594609028932E-2</v>
      </c>
      <c r="R77" s="401">
        <v>187.697</v>
      </c>
      <c r="S77" s="369">
        <v>511.12100000000004</v>
      </c>
      <c r="T77" s="374">
        <v>698.81799999999998</v>
      </c>
      <c r="U77" s="19">
        <v>148.578</v>
      </c>
      <c r="V77" s="119">
        <v>458.22200000000004</v>
      </c>
      <c r="W77" s="375">
        <v>606.80000000000007</v>
      </c>
      <c r="X77" s="345">
        <f t="shared" si="50"/>
        <v>1.4024911240768684E-2</v>
      </c>
      <c r="Y77" s="323">
        <f t="shared" si="51"/>
        <v>3.5042581397466223E-2</v>
      </c>
      <c r="Z77" s="399">
        <f t="shared" si="52"/>
        <v>2.498560272120099E-2</v>
      </c>
      <c r="AA77" s="323">
        <f t="shared" si="53"/>
        <v>1.1210628343880131E-2</v>
      </c>
      <c r="AB77" s="323">
        <f t="shared" si="54"/>
        <v>3.6459667335433148E-2</v>
      </c>
      <c r="AC77" s="399">
        <f t="shared" si="55"/>
        <v>2.3500041496859702E-2</v>
      </c>
      <c r="AE77" s="394">
        <f t="shared" si="56"/>
        <v>-0.20841569124706308</v>
      </c>
      <c r="AF77" s="395">
        <f t="shared" si="56"/>
        <v>-0.10349604105485785</v>
      </c>
      <c r="AG77" s="386">
        <f t="shared" si="56"/>
        <v>-0.13167663111139083</v>
      </c>
      <c r="AI77" s="27">
        <f t="shared" si="57"/>
        <v>15.504460598050553</v>
      </c>
      <c r="AJ77" s="28">
        <f t="shared" si="57"/>
        <v>25.912344740177442</v>
      </c>
      <c r="AK77" s="402">
        <f t="shared" si="57"/>
        <v>21.954007099996858</v>
      </c>
      <c r="AL77" s="28">
        <f t="shared" si="57"/>
        <v>15.916229244777719</v>
      </c>
      <c r="AM77" s="28">
        <f t="shared" si="57"/>
        <v>22.830053310746852</v>
      </c>
      <c r="AN77" s="402">
        <f t="shared" si="57"/>
        <v>20.635244507923556</v>
      </c>
      <c r="AO77" s="384">
        <f t="shared" si="58"/>
        <v>2.6558076246711863E-2</v>
      </c>
      <c r="AP77" s="385">
        <f t="shared" si="58"/>
        <v>-0.11895069552125306</v>
      </c>
      <c r="AQ77" s="386">
        <f t="shared" si="58"/>
        <v>-6.0069334316353147E-2</v>
      </c>
    </row>
    <row r="78" spans="1:43" ht="19.5" customHeight="1">
      <c r="A78" s="8" t="s">
        <v>188</v>
      </c>
      <c r="B78" s="19">
        <v>1100.45</v>
      </c>
      <c r="C78" s="371">
        <v>176.29999999999998</v>
      </c>
      <c r="D78" s="375">
        <v>1276.75</v>
      </c>
      <c r="E78" s="19">
        <v>1296.6300000000001</v>
      </c>
      <c r="F78" s="369">
        <v>276.95000000000005</v>
      </c>
      <c r="G78" s="377">
        <v>1573.5800000000002</v>
      </c>
      <c r="H78" s="345">
        <f t="shared" si="43"/>
        <v>2.4190111037764441E-2</v>
      </c>
      <c r="I78" s="323">
        <f t="shared" si="44"/>
        <v>6.3483238516573474E-3</v>
      </c>
      <c r="J78" s="399">
        <f t="shared" si="45"/>
        <v>1.7426979352697755E-2</v>
      </c>
      <c r="K78" s="323">
        <f t="shared" si="46"/>
        <v>2.8516722671721537E-2</v>
      </c>
      <c r="L78" s="323">
        <f t="shared" si="47"/>
        <v>1.048999785616943E-2</v>
      </c>
      <c r="M78" s="399">
        <f t="shared" si="48"/>
        <v>2.1894672984515879E-2</v>
      </c>
      <c r="N78" s="394">
        <f t="shared" si="49"/>
        <v>0.17827252487618706</v>
      </c>
      <c r="O78" s="395">
        <f t="shared" si="49"/>
        <v>0.57090187180941621</v>
      </c>
      <c r="P78" s="386">
        <f t="shared" si="49"/>
        <v>0.23248874094380276</v>
      </c>
      <c r="R78" s="401">
        <v>323.04099999999994</v>
      </c>
      <c r="S78" s="369">
        <v>112.574</v>
      </c>
      <c r="T78" s="374">
        <v>435.61499999999995</v>
      </c>
      <c r="U78" s="19">
        <v>368.22300000000001</v>
      </c>
      <c r="V78" s="119">
        <v>81.388999999999996</v>
      </c>
      <c r="W78" s="375">
        <v>449.61200000000002</v>
      </c>
      <c r="X78" s="345">
        <f t="shared" si="50"/>
        <v>2.4137952935471295E-2</v>
      </c>
      <c r="Y78" s="323">
        <f t="shared" si="51"/>
        <v>7.71810111155355E-3</v>
      </c>
      <c r="Z78" s="399">
        <f t="shared" si="52"/>
        <v>1.5575018573356681E-2</v>
      </c>
      <c r="AA78" s="323">
        <f t="shared" si="53"/>
        <v>2.77834618898395E-2</v>
      </c>
      <c r="AB78" s="323">
        <f t="shared" si="54"/>
        <v>6.475934950228422E-3</v>
      </c>
      <c r="AC78" s="399">
        <f t="shared" si="55"/>
        <v>1.7412492843582868E-2</v>
      </c>
      <c r="AE78" s="394">
        <f t="shared" si="56"/>
        <v>0.13986459923043851</v>
      </c>
      <c r="AF78" s="395">
        <f t="shared" si="56"/>
        <v>-0.27701778385772918</v>
      </c>
      <c r="AG78" s="386">
        <f t="shared" si="56"/>
        <v>3.213158408227465E-2</v>
      </c>
      <c r="AI78" s="27">
        <f t="shared" si="57"/>
        <v>2.9355354627652321</v>
      </c>
      <c r="AJ78" s="28">
        <f t="shared" si="57"/>
        <v>6.3853658536585369</v>
      </c>
      <c r="AK78" s="402">
        <f t="shared" si="57"/>
        <v>3.4119052281182687</v>
      </c>
      <c r="AL78" s="28">
        <f t="shared" si="57"/>
        <v>2.8398463709770709</v>
      </c>
      <c r="AM78" s="28">
        <f t="shared" si="57"/>
        <v>2.9387615092977066</v>
      </c>
      <c r="AN78" s="402">
        <f t="shared" si="57"/>
        <v>2.8572554302927085</v>
      </c>
      <c r="AO78" s="384">
        <f t="shared" si="58"/>
        <v>-3.2596810020487185E-2</v>
      </c>
      <c r="AP78" s="385">
        <f t="shared" si="58"/>
        <v>-0.53976615018637908</v>
      </c>
      <c r="AQ78" s="386">
        <f t="shared" si="58"/>
        <v>-0.16256307275318438</v>
      </c>
    </row>
    <row r="79" spans="1:43" ht="19.5" customHeight="1">
      <c r="A79" s="8" t="s">
        <v>209</v>
      </c>
      <c r="B79" s="19"/>
      <c r="C79" s="371"/>
      <c r="D79" s="375"/>
      <c r="E79" s="19">
        <v>59</v>
      </c>
      <c r="F79" s="369">
        <v>34.660000000000004</v>
      </c>
      <c r="G79" s="377">
        <v>93.66</v>
      </c>
      <c r="H79" s="345">
        <f t="shared" si="43"/>
        <v>0</v>
      </c>
      <c r="I79" s="323">
        <f t="shared" si="44"/>
        <v>0</v>
      </c>
      <c r="J79" s="399">
        <f t="shared" si="45"/>
        <v>0</v>
      </c>
      <c r="K79" s="323">
        <f t="shared" si="46"/>
        <v>1.2975842280616449E-3</v>
      </c>
      <c r="L79" s="323">
        <f t="shared" si="47"/>
        <v>1.3128121527164918E-3</v>
      </c>
      <c r="M79" s="399">
        <f t="shared" si="48"/>
        <v>1.303178149016737E-3</v>
      </c>
      <c r="N79" s="394"/>
      <c r="O79" s="395"/>
      <c r="P79" s="386"/>
      <c r="R79" s="401"/>
      <c r="S79" s="369"/>
      <c r="T79" s="374"/>
      <c r="U79" s="19">
        <v>45.554000000000002</v>
      </c>
      <c r="V79" s="119">
        <v>253.44299999999998</v>
      </c>
      <c r="W79" s="375">
        <v>298.99699999999996</v>
      </c>
      <c r="X79" s="345">
        <f t="shared" si="50"/>
        <v>0</v>
      </c>
      <c r="Y79" s="323">
        <f t="shared" si="51"/>
        <v>0</v>
      </c>
      <c r="Z79" s="399">
        <f t="shared" si="52"/>
        <v>0</v>
      </c>
      <c r="AA79" s="323">
        <f t="shared" si="53"/>
        <v>3.4371775335319864E-3</v>
      </c>
      <c r="AB79" s="323">
        <f t="shared" si="54"/>
        <v>2.0165874769203972E-2</v>
      </c>
      <c r="AC79" s="399">
        <f t="shared" si="55"/>
        <v>1.1579502154641659E-2</v>
      </c>
      <c r="AE79" s="394"/>
      <c r="AF79" s="395"/>
      <c r="AG79" s="386"/>
      <c r="AI79" s="27"/>
      <c r="AJ79" s="28"/>
      <c r="AK79" s="402"/>
      <c r="AL79" s="28">
        <f t="shared" si="57"/>
        <v>7.7210169491525429</v>
      </c>
      <c r="AM79" s="28">
        <f t="shared" si="57"/>
        <v>73.122619734564324</v>
      </c>
      <c r="AN79" s="402">
        <f t="shared" si="57"/>
        <v>31.923660046978426</v>
      </c>
      <c r="AO79" s="384"/>
      <c r="AP79" s="385"/>
      <c r="AQ79" s="386"/>
    </row>
    <row r="80" spans="1:43" ht="19.5" customHeight="1">
      <c r="A80" s="8" t="s">
        <v>203</v>
      </c>
      <c r="B80" s="19">
        <v>1278.08</v>
      </c>
      <c r="C80" s="371">
        <v>471.52000000000004</v>
      </c>
      <c r="D80" s="375">
        <v>1749.6</v>
      </c>
      <c r="E80" s="19">
        <v>1058.1300000000001</v>
      </c>
      <c r="F80" s="369">
        <v>319.68999999999994</v>
      </c>
      <c r="G80" s="377">
        <v>1377.8200000000002</v>
      </c>
      <c r="H80" s="345">
        <f t="shared" si="43"/>
        <v>2.8094776786901698E-2</v>
      </c>
      <c r="I80" s="323">
        <f t="shared" si="44"/>
        <v>1.6978795590093437E-2</v>
      </c>
      <c r="J80" s="399">
        <f t="shared" si="45"/>
        <v>2.3881138104938315E-2</v>
      </c>
      <c r="K80" s="323">
        <f t="shared" si="46"/>
        <v>2.3271403376929973E-2</v>
      </c>
      <c r="L80" s="323">
        <f t="shared" si="47"/>
        <v>1.2108855080840598E-2</v>
      </c>
      <c r="M80" s="399">
        <f t="shared" si="48"/>
        <v>1.9170883165473423E-2</v>
      </c>
      <c r="N80" s="394">
        <f t="shared" si="49"/>
        <v>-0.17209407861792675</v>
      </c>
      <c r="O80" s="395">
        <f t="shared" si="49"/>
        <v>-0.32200118764845626</v>
      </c>
      <c r="P80" s="386">
        <f t="shared" si="49"/>
        <v>-0.21249428440786453</v>
      </c>
      <c r="R80" s="401">
        <v>259.279</v>
      </c>
      <c r="S80" s="369">
        <v>116.94399999999999</v>
      </c>
      <c r="T80" s="374">
        <v>376.22299999999996</v>
      </c>
      <c r="U80" s="19">
        <v>192.309</v>
      </c>
      <c r="V80" s="119">
        <v>64.807999999999993</v>
      </c>
      <c r="W80" s="375">
        <v>257.11699999999996</v>
      </c>
      <c r="X80" s="345">
        <f t="shared" si="50"/>
        <v>1.9373591275274851E-2</v>
      </c>
      <c r="Y80" s="323">
        <f t="shared" si="51"/>
        <v>8.017709385733103E-3</v>
      </c>
      <c r="Z80" s="399">
        <f t="shared" si="52"/>
        <v>1.3451511570363671E-2</v>
      </c>
      <c r="AA80" s="323">
        <f t="shared" si="53"/>
        <v>1.4510255395706256E-2</v>
      </c>
      <c r="AB80" s="323">
        <f t="shared" si="54"/>
        <v>5.1566230357223157E-3</v>
      </c>
      <c r="AC80" s="399">
        <f t="shared" si="55"/>
        <v>9.9575810308966291E-3</v>
      </c>
      <c r="AE80" s="394">
        <f t="shared" si="56"/>
        <v>-0.25829318996139294</v>
      </c>
      <c r="AF80" s="395">
        <f t="shared" si="56"/>
        <v>-0.44582022164454782</v>
      </c>
      <c r="AG80" s="386">
        <f t="shared" si="56"/>
        <v>-0.31658351562769954</v>
      </c>
      <c r="AI80" s="27">
        <f t="shared" si="57"/>
        <v>2.0286601777666502</v>
      </c>
      <c r="AJ80" s="28">
        <f t="shared" si="57"/>
        <v>2.4801493043773322</v>
      </c>
      <c r="AK80" s="402">
        <f t="shared" si="57"/>
        <v>2.1503372199359854</v>
      </c>
      <c r="AL80" s="28">
        <f t="shared" si="57"/>
        <v>1.8174420912364264</v>
      </c>
      <c r="AM80" s="28">
        <f t="shared" si="57"/>
        <v>2.0272138634301982</v>
      </c>
      <c r="AN80" s="402">
        <f t="shared" si="57"/>
        <v>1.8661145868110487</v>
      </c>
      <c r="AO80" s="384">
        <f t="shared" si="58"/>
        <v>-0.10411703687246109</v>
      </c>
      <c r="AP80" s="385">
        <f t="shared" si="58"/>
        <v>-0.18262426384884448</v>
      </c>
      <c r="AQ80" s="386">
        <f t="shared" si="58"/>
        <v>-0.13217584223064224</v>
      </c>
    </row>
    <row r="81" spans="1:43" ht="19.5" customHeight="1">
      <c r="A81" s="8" t="s">
        <v>206</v>
      </c>
      <c r="B81" s="19">
        <v>132.46</v>
      </c>
      <c r="C81" s="371">
        <v>356.84</v>
      </c>
      <c r="D81" s="375">
        <v>489.29999999999995</v>
      </c>
      <c r="E81" s="19">
        <v>66.58</v>
      </c>
      <c r="F81" s="369">
        <v>187.97</v>
      </c>
      <c r="G81" s="377">
        <v>254.55</v>
      </c>
      <c r="H81" s="345">
        <f t="shared" si="43"/>
        <v>2.9117380235924193E-3</v>
      </c>
      <c r="I81" s="323">
        <f t="shared" si="44"/>
        <v>1.2849324351817402E-2</v>
      </c>
      <c r="J81" s="399">
        <f t="shared" si="45"/>
        <v>6.67869277248875E-3</v>
      </c>
      <c r="K81" s="323">
        <f t="shared" si="46"/>
        <v>1.4642908119380392E-3</v>
      </c>
      <c r="L81" s="323">
        <f t="shared" si="47"/>
        <v>7.1197143781338412E-3</v>
      </c>
      <c r="M81" s="399">
        <f t="shared" si="48"/>
        <v>3.5417894280611833E-3</v>
      </c>
      <c r="N81" s="394">
        <f t="shared" si="49"/>
        <v>-0.49735769288841919</v>
      </c>
      <c r="O81" s="395">
        <f t="shared" si="49"/>
        <v>-0.47323730523483909</v>
      </c>
      <c r="P81" s="386">
        <f t="shared" si="49"/>
        <v>-0.47976701410177797</v>
      </c>
      <c r="R81" s="401">
        <v>103.07499999999999</v>
      </c>
      <c r="S81" s="369">
        <v>372.03199999999998</v>
      </c>
      <c r="T81" s="374">
        <v>475.10699999999997</v>
      </c>
      <c r="U81" s="19">
        <v>46.503999999999998</v>
      </c>
      <c r="V81" s="119">
        <v>119.85300000000001</v>
      </c>
      <c r="W81" s="375">
        <v>166.357</v>
      </c>
      <c r="X81" s="345">
        <f t="shared" si="50"/>
        <v>7.7018691089481015E-3</v>
      </c>
      <c r="Y81" s="323">
        <f t="shared" si="51"/>
        <v>2.5506605368322086E-2</v>
      </c>
      <c r="Z81" s="399">
        <f t="shared" si="52"/>
        <v>1.6987019155290276E-2</v>
      </c>
      <c r="AA81" s="323">
        <f t="shared" si="53"/>
        <v>3.5088577077615904E-3</v>
      </c>
      <c r="AB81" s="323">
        <f t="shared" si="54"/>
        <v>9.5364266865267684E-3</v>
      </c>
      <c r="AC81" s="399">
        <f t="shared" si="55"/>
        <v>6.4426440397051567E-3</v>
      </c>
      <c r="AE81" s="394">
        <f t="shared" si="56"/>
        <v>-0.54883337375697305</v>
      </c>
      <c r="AF81" s="395">
        <f t="shared" si="56"/>
        <v>-0.67784222862549459</v>
      </c>
      <c r="AG81" s="386">
        <f t="shared" si="56"/>
        <v>-0.6498536119232089</v>
      </c>
      <c r="AI81" s="27">
        <f t="shared" si="57"/>
        <v>7.7815944436056146</v>
      </c>
      <c r="AJ81" s="28">
        <f t="shared" si="57"/>
        <v>10.425737024997197</v>
      </c>
      <c r="AK81" s="402">
        <f t="shared" si="57"/>
        <v>9.7099325567136727</v>
      </c>
      <c r="AL81" s="28">
        <f t="shared" si="57"/>
        <v>6.9846800841093417</v>
      </c>
      <c r="AM81" s="28">
        <f t="shared" si="57"/>
        <v>6.3761770495291801</v>
      </c>
      <c r="AN81" s="402">
        <f t="shared" si="57"/>
        <v>6.5353368689844826</v>
      </c>
      <c r="AO81" s="384">
        <f t="shared" si="58"/>
        <v>-0.10241016353031902</v>
      </c>
      <c r="AP81" s="385">
        <f t="shared" si="58"/>
        <v>-0.38841953962186243</v>
      </c>
      <c r="AQ81" s="386">
        <f t="shared" si="58"/>
        <v>-0.32694312439216694</v>
      </c>
    </row>
    <row r="82" spans="1:43" ht="19.5" customHeight="1">
      <c r="A82" s="8" t="s">
        <v>208</v>
      </c>
      <c r="B82" s="19">
        <v>188.52</v>
      </c>
      <c r="C82" s="371">
        <v>471.4</v>
      </c>
      <c r="D82" s="375">
        <v>659.92</v>
      </c>
      <c r="E82" s="19">
        <v>69.13</v>
      </c>
      <c r="F82" s="369">
        <v>222.82000000000002</v>
      </c>
      <c r="G82" s="377">
        <v>291.95000000000005</v>
      </c>
      <c r="H82" s="345">
        <f t="shared" si="43"/>
        <v>4.1440499185236516E-3</v>
      </c>
      <c r="I82" s="323">
        <f t="shared" si="44"/>
        <v>1.6974474552871661E-2</v>
      </c>
      <c r="J82" s="399">
        <f t="shared" si="45"/>
        <v>9.007567820193697E-3</v>
      </c>
      <c r="K82" s="323">
        <f t="shared" si="46"/>
        <v>1.5203728421339239E-3</v>
      </c>
      <c r="L82" s="323">
        <f t="shared" si="47"/>
        <v>8.4397231352651095E-3</v>
      </c>
      <c r="M82" s="399">
        <f t="shared" si="48"/>
        <v>4.0621701965133077E-3</v>
      </c>
      <c r="N82" s="394">
        <f t="shared" si="49"/>
        <v>-0.63330150647146199</v>
      </c>
      <c r="O82" s="395">
        <f t="shared" si="49"/>
        <v>-0.52732286805260919</v>
      </c>
      <c r="P82" s="386">
        <f t="shared" si="49"/>
        <v>-0.55759789065341248</v>
      </c>
      <c r="R82" s="401">
        <v>54.308999999999997</v>
      </c>
      <c r="S82" s="369">
        <v>434.35</v>
      </c>
      <c r="T82" s="374">
        <v>488.65899999999999</v>
      </c>
      <c r="U82" s="19">
        <v>19.301000000000002</v>
      </c>
      <c r="V82" s="119">
        <v>136.14500000000001</v>
      </c>
      <c r="W82" s="375">
        <v>155.44600000000003</v>
      </c>
      <c r="X82" s="345">
        <f t="shared" si="50"/>
        <v>4.0580238606632308E-3</v>
      </c>
      <c r="Y82" s="323">
        <f t="shared" si="51"/>
        <v>2.9779142766564969E-2</v>
      </c>
      <c r="Z82" s="399">
        <f t="shared" si="52"/>
        <v>1.7471558603440889E-2</v>
      </c>
      <c r="AA82" s="323">
        <f t="shared" si="53"/>
        <v>1.4563147819006206E-3</v>
      </c>
      <c r="AB82" s="323">
        <f t="shared" si="54"/>
        <v>1.0832743537810375E-2</v>
      </c>
      <c r="AC82" s="399">
        <f t="shared" si="55"/>
        <v>6.0200847899157112E-3</v>
      </c>
      <c r="AE82" s="394">
        <f t="shared" si="56"/>
        <v>-0.64460770774641396</v>
      </c>
      <c r="AF82" s="395">
        <f t="shared" si="56"/>
        <v>-0.6865546218487395</v>
      </c>
      <c r="AG82" s="386">
        <f t="shared" si="56"/>
        <v>-0.68189268999445418</v>
      </c>
      <c r="AI82" s="27">
        <f t="shared" si="57"/>
        <v>2.8808084022915335</v>
      </c>
      <c r="AJ82" s="28">
        <f t="shared" si="57"/>
        <v>9.2140432753500221</v>
      </c>
      <c r="AK82" s="402">
        <f t="shared" si="57"/>
        <v>7.4048217965814045</v>
      </c>
      <c r="AL82" s="28">
        <f t="shared" si="57"/>
        <v>2.7919861131202088</v>
      </c>
      <c r="AM82" s="28">
        <f t="shared" si="57"/>
        <v>6.1100888609640069</v>
      </c>
      <c r="AN82" s="402">
        <f t="shared" si="57"/>
        <v>5.3244048638465493</v>
      </c>
      <c r="AO82" s="384">
        <f t="shared" si="58"/>
        <v>-3.0832418115925759E-2</v>
      </c>
      <c r="AP82" s="385">
        <f t="shared" si="58"/>
        <v>-0.33687213328918325</v>
      </c>
      <c r="AQ82" s="386">
        <f t="shared" si="58"/>
        <v>-0.28095435513320854</v>
      </c>
    </row>
    <row r="83" spans="1:43" ht="19.5" customHeight="1">
      <c r="A83" s="8" t="s">
        <v>204</v>
      </c>
      <c r="B83" s="19">
        <v>146.94</v>
      </c>
      <c r="C83" s="371">
        <v>764.38</v>
      </c>
      <c r="D83" s="375">
        <v>911.31999999999994</v>
      </c>
      <c r="E83" s="19">
        <v>173.10000000000002</v>
      </c>
      <c r="F83" s="369">
        <v>257.82</v>
      </c>
      <c r="G83" s="377">
        <v>430.92</v>
      </c>
      <c r="H83" s="345">
        <f t="shared" si="43"/>
        <v>3.2300376354119742E-3</v>
      </c>
      <c r="I83" s="323">
        <f t="shared" si="44"/>
        <v>2.7524286929834621E-2</v>
      </c>
      <c r="J83" s="399">
        <f t="shared" si="45"/>
        <v>1.2439048226904654E-2</v>
      </c>
      <c r="K83" s="323">
        <f t="shared" si="46"/>
        <v>3.8069801674147584E-3</v>
      </c>
      <c r="L83" s="323">
        <f t="shared" si="47"/>
        <v>9.7654134221975154E-3</v>
      </c>
      <c r="M83" s="399">
        <f t="shared" si="48"/>
        <v>5.995788255117364E-3</v>
      </c>
      <c r="N83" s="394">
        <f t="shared" si="49"/>
        <v>0.17803184973458572</v>
      </c>
      <c r="O83" s="395">
        <f t="shared" si="49"/>
        <v>-0.66270703053455093</v>
      </c>
      <c r="P83" s="386">
        <f t="shared" si="49"/>
        <v>-0.52714743449062895</v>
      </c>
      <c r="R83" s="401">
        <v>30.451999999999998</v>
      </c>
      <c r="S83" s="369">
        <v>53.198</v>
      </c>
      <c r="T83" s="374">
        <v>83.65</v>
      </c>
      <c r="U83" s="19">
        <v>53.337000000000003</v>
      </c>
      <c r="V83" s="119">
        <v>82.128</v>
      </c>
      <c r="W83" s="375">
        <v>135.465</v>
      </c>
      <c r="X83" s="345">
        <f t="shared" si="50"/>
        <v>2.275404492900195E-3</v>
      </c>
      <c r="Y83" s="323">
        <f t="shared" si="51"/>
        <v>3.6472679564768578E-3</v>
      </c>
      <c r="Z83" s="399">
        <f t="shared" si="52"/>
        <v>2.9908297548552889E-3</v>
      </c>
      <c r="AA83" s="323">
        <f t="shared" si="53"/>
        <v>4.0244267925098904E-3</v>
      </c>
      <c r="AB83" s="323">
        <f t="shared" si="54"/>
        <v>6.5347354752160591E-3</v>
      </c>
      <c r="AC83" s="399">
        <f t="shared" si="55"/>
        <v>5.2462642079302889E-3</v>
      </c>
      <c r="AE83" s="394">
        <f t="shared" si="56"/>
        <v>0.75151057401812715</v>
      </c>
      <c r="AF83" s="395">
        <f t="shared" si="56"/>
        <v>0.54381743674574234</v>
      </c>
      <c r="AG83" s="386">
        <f t="shared" si="56"/>
        <v>0.61942618051404652</v>
      </c>
      <c r="AI83" s="27">
        <f t="shared" si="57"/>
        <v>2.0724105076902135</v>
      </c>
      <c r="AJ83" s="28">
        <f t="shared" si="57"/>
        <v>0.69596274104502998</v>
      </c>
      <c r="AK83" s="402">
        <f t="shared" si="57"/>
        <v>0.91789931088969867</v>
      </c>
      <c r="AL83" s="28">
        <f t="shared" si="57"/>
        <v>3.081282495667244</v>
      </c>
      <c r="AM83" s="28">
        <f t="shared" si="57"/>
        <v>3.185478240633</v>
      </c>
      <c r="AN83" s="402">
        <f t="shared" si="57"/>
        <v>3.1436229462545251</v>
      </c>
      <c r="AO83" s="384">
        <f>(AL83-AI83)/AI83</f>
        <v>0.48681088241608061</v>
      </c>
      <c r="AP83" s="385">
        <f>(AM83-AJ83)/AJ83</f>
        <v>3.5770815774560178</v>
      </c>
      <c r="AQ83" s="386">
        <f>(AN83-AK83)/AK83</f>
        <v>2.424801510317601</v>
      </c>
    </row>
    <row r="84" spans="1:43" ht="19.5" customHeight="1">
      <c r="A84" s="8" t="s">
        <v>192</v>
      </c>
      <c r="B84" s="19">
        <v>96.05</v>
      </c>
      <c r="C84" s="371">
        <v>27.479999999999997</v>
      </c>
      <c r="D84" s="375">
        <v>123.53</v>
      </c>
      <c r="E84" s="19">
        <v>250.97</v>
      </c>
      <c r="F84" s="369">
        <v>42.56</v>
      </c>
      <c r="G84" s="377">
        <v>293.52999999999997</v>
      </c>
      <c r="H84" s="345">
        <f t="shared" si="43"/>
        <v>2.1113727703914531E-3</v>
      </c>
      <c r="I84" s="323">
        <f t="shared" si="44"/>
        <v>9.8951752378640908E-4</v>
      </c>
      <c r="J84" s="399">
        <f t="shared" si="45"/>
        <v>1.6861208219610369E-3</v>
      </c>
      <c r="K84" s="323">
        <f t="shared" si="46"/>
        <v>5.5195714189259495E-3</v>
      </c>
      <c r="L84" s="323">
        <f t="shared" si="47"/>
        <v>1.6120393889098063E-3</v>
      </c>
      <c r="M84" s="399">
        <f t="shared" si="48"/>
        <v>4.0841541968917655E-3</v>
      </c>
      <c r="N84" s="394">
        <f t="shared" si="49"/>
        <v>1.6129099427381575</v>
      </c>
      <c r="O84" s="395">
        <f t="shared" si="49"/>
        <v>0.54876273653566254</v>
      </c>
      <c r="P84" s="386">
        <f t="shared" si="49"/>
        <v>1.3761839229337001</v>
      </c>
      <c r="R84" s="401">
        <v>42.57</v>
      </c>
      <c r="S84" s="369">
        <v>15.606000000000002</v>
      </c>
      <c r="T84" s="374">
        <v>58.176000000000002</v>
      </c>
      <c r="U84" s="19">
        <v>81.277000000000001</v>
      </c>
      <c r="V84" s="119">
        <v>40.555</v>
      </c>
      <c r="W84" s="375">
        <v>121.83199999999999</v>
      </c>
      <c r="X84" s="345">
        <f t="shared" si="50"/>
        <v>3.1808738100210596E-3</v>
      </c>
      <c r="Y84" s="323">
        <f t="shared" si="51"/>
        <v>1.069951196074624E-3</v>
      </c>
      <c r="Z84" s="399">
        <f t="shared" si="52"/>
        <v>2.0800300277162135E-3</v>
      </c>
      <c r="AA84" s="323">
        <f t="shared" si="53"/>
        <v>6.1325784430100371E-3</v>
      </c>
      <c r="AB84" s="323">
        <f t="shared" si="54"/>
        <v>3.2268677819670185E-3</v>
      </c>
      <c r="AC84" s="399">
        <f t="shared" si="55"/>
        <v>4.7182878306615212E-3</v>
      </c>
      <c r="AE84" s="394">
        <f t="shared" si="56"/>
        <v>0.90925534413906506</v>
      </c>
      <c r="AF84" s="395">
        <f t="shared" si="56"/>
        <v>1.5986799948737662</v>
      </c>
      <c r="AG84" s="386">
        <f t="shared" si="56"/>
        <v>1.094196919691969</v>
      </c>
      <c r="AI84" s="27">
        <f t="shared" si="57"/>
        <v>4.4320666319625195</v>
      </c>
      <c r="AJ84" s="28">
        <f t="shared" si="57"/>
        <v>5.6790393013100449</v>
      </c>
      <c r="AK84" s="402">
        <f t="shared" si="57"/>
        <v>4.7094632882700562</v>
      </c>
      <c r="AL84" s="28">
        <f t="shared" si="57"/>
        <v>3.2385145634936445</v>
      </c>
      <c r="AM84" s="28">
        <f t="shared" si="57"/>
        <v>9.5289003759398501</v>
      </c>
      <c r="AN84" s="402">
        <f t="shared" si="57"/>
        <v>4.1505808605593977</v>
      </c>
      <c r="AO84" s="384">
        <f t="shared" ref="AO84:AQ97" si="71">(AL84-AI84)/AI84</f>
        <v>-0.26929921582437266</v>
      </c>
      <c r="AP84" s="385">
        <f t="shared" si="71"/>
        <v>0.67790710195326809</v>
      </c>
      <c r="AQ84" s="386">
        <f t="shared" si="71"/>
        <v>-0.11867221241594067</v>
      </c>
    </row>
    <row r="85" spans="1:43" ht="19.5" customHeight="1">
      <c r="A85" s="8" t="s">
        <v>205</v>
      </c>
      <c r="B85" s="19">
        <v>198.6</v>
      </c>
      <c r="C85" s="371">
        <v>24.39</v>
      </c>
      <c r="D85" s="375">
        <v>222.99</v>
      </c>
      <c r="E85" s="19">
        <v>273.15999999999997</v>
      </c>
      <c r="F85" s="369">
        <v>54.750000000000007</v>
      </c>
      <c r="G85" s="377">
        <v>327.90999999999997</v>
      </c>
      <c r="H85" s="345">
        <f t="shared" si="43"/>
        <v>4.3656286538234518E-3</v>
      </c>
      <c r="I85" s="323">
        <f t="shared" si="44"/>
        <v>8.7825081532571028E-4</v>
      </c>
      <c r="J85" s="399">
        <f t="shared" si="45"/>
        <v>3.0436985516804956E-3</v>
      </c>
      <c r="K85" s="323">
        <f t="shared" si="46"/>
        <v>6.007595046395235E-3</v>
      </c>
      <c r="L85" s="323">
        <f t="shared" si="47"/>
        <v>2.0737583774156931E-3</v>
      </c>
      <c r="M85" s="399">
        <f t="shared" si="48"/>
        <v>4.5625149139875958E-3</v>
      </c>
      <c r="N85" s="394">
        <f t="shared" si="49"/>
        <v>0.37542799597180249</v>
      </c>
      <c r="O85" s="395">
        <f t="shared" si="49"/>
        <v>1.2447724477244775</v>
      </c>
      <c r="P85" s="386">
        <f t="shared" si="49"/>
        <v>0.47051437284183129</v>
      </c>
      <c r="R85" s="401">
        <v>54.870000000000005</v>
      </c>
      <c r="S85" s="369">
        <v>10.087999999999999</v>
      </c>
      <c r="T85" s="374">
        <v>64.957999999999998</v>
      </c>
      <c r="U85" s="19">
        <v>94.292000000000002</v>
      </c>
      <c r="V85" s="119">
        <v>19.176999999999996</v>
      </c>
      <c r="W85" s="375">
        <v>113.46899999999999</v>
      </c>
      <c r="X85" s="345">
        <f t="shared" si="50"/>
        <v>4.0999423527332763E-3</v>
      </c>
      <c r="Y85" s="323">
        <f t="shared" si="51"/>
        <v>6.9163575970785632E-4</v>
      </c>
      <c r="Z85" s="399">
        <f t="shared" si="52"/>
        <v>2.3225142763405836E-3</v>
      </c>
      <c r="AA85" s="323">
        <f t="shared" si="53"/>
        <v>7.1145968299556146E-3</v>
      </c>
      <c r="AB85" s="323">
        <f t="shared" si="54"/>
        <v>1.5258696450445445E-3</v>
      </c>
      <c r="AC85" s="399">
        <f t="shared" si="55"/>
        <v>4.3944070675793886E-3</v>
      </c>
      <c r="AE85" s="394">
        <f t="shared" si="56"/>
        <v>0.71846181884454152</v>
      </c>
      <c r="AF85" s="395">
        <f t="shared" si="56"/>
        <v>0.90097145122918298</v>
      </c>
      <c r="AG85" s="386">
        <f t="shared" si="56"/>
        <v>0.74680562825210128</v>
      </c>
      <c r="AI85" s="27">
        <f t="shared" si="57"/>
        <v>2.7628398791540789</v>
      </c>
      <c r="AJ85" s="28">
        <f t="shared" si="57"/>
        <v>4.1361213612136112</v>
      </c>
      <c r="AK85" s="402">
        <f t="shared" si="57"/>
        <v>2.9130454280461002</v>
      </c>
      <c r="AL85" s="28">
        <f t="shared" si="57"/>
        <v>3.4518963244984628</v>
      </c>
      <c r="AM85" s="28">
        <f t="shared" si="57"/>
        <v>3.502648401826483</v>
      </c>
      <c r="AN85" s="402">
        <f t="shared" si="57"/>
        <v>3.460370223536946</v>
      </c>
      <c r="AO85" s="384">
        <f t="shared" si="71"/>
        <v>0.24940151274903341</v>
      </c>
      <c r="AP85" s="385">
        <f t="shared" si="71"/>
        <v>-0.153156279534616</v>
      </c>
      <c r="AQ85" s="386">
        <f t="shared" si="71"/>
        <v>0.18788749060393442</v>
      </c>
    </row>
    <row r="86" spans="1:43" ht="19.5" customHeight="1">
      <c r="A86" s="8" t="s">
        <v>214</v>
      </c>
      <c r="B86" s="19">
        <v>244.8</v>
      </c>
      <c r="C86" s="371">
        <v>136.58000000000001</v>
      </c>
      <c r="D86" s="375">
        <v>381.38</v>
      </c>
      <c r="E86" s="19">
        <v>401.63</v>
      </c>
      <c r="F86" s="369">
        <v>165.38</v>
      </c>
      <c r="G86" s="377">
        <v>567.01</v>
      </c>
      <c r="H86" s="345">
        <f t="shared" si="43"/>
        <v>5.381197857280872E-3</v>
      </c>
      <c r="I86" s="323">
        <f t="shared" si="44"/>
        <v>4.9180605312499192E-3</v>
      </c>
      <c r="J86" s="399">
        <f t="shared" si="45"/>
        <v>5.2056404037845077E-3</v>
      </c>
      <c r="K86" s="323">
        <f t="shared" si="46"/>
        <v>8.833029720616923E-3</v>
      </c>
      <c r="L86" s="323">
        <f t="shared" si="47"/>
        <v>6.2640759900823252E-3</v>
      </c>
      <c r="M86" s="399">
        <f t="shared" si="48"/>
        <v>7.8893342117657486E-3</v>
      </c>
      <c r="N86" s="394">
        <f t="shared" si="49"/>
        <v>0.64064542483660125</v>
      </c>
      <c r="O86" s="395">
        <f t="shared" si="49"/>
        <v>0.21086542685605492</v>
      </c>
      <c r="P86" s="386">
        <f t="shared" si="49"/>
        <v>0.48673239288898212</v>
      </c>
      <c r="R86" s="401">
        <v>46.515999999999998</v>
      </c>
      <c r="S86" s="369">
        <v>25.927</v>
      </c>
      <c r="T86" s="374">
        <v>72.442999999999998</v>
      </c>
      <c r="U86" s="19">
        <v>75.424000000000007</v>
      </c>
      <c r="V86" s="119">
        <v>30.956</v>
      </c>
      <c r="W86" s="375">
        <v>106.38000000000001</v>
      </c>
      <c r="X86" s="345">
        <f t="shared" si="50"/>
        <v>3.4757229538862956E-3</v>
      </c>
      <c r="Y86" s="323">
        <f t="shared" si="51"/>
        <v>1.7775614930556692E-3</v>
      </c>
      <c r="Z86" s="399">
        <f t="shared" si="52"/>
        <v>2.5901336512968521E-3</v>
      </c>
      <c r="AA86" s="323">
        <f t="shared" si="53"/>
        <v>5.6909531169406979E-3</v>
      </c>
      <c r="AB86" s="323">
        <f t="shared" si="54"/>
        <v>2.4630974986702262E-3</v>
      </c>
      <c r="AC86" s="399">
        <f t="shared" si="55"/>
        <v>4.1198655478509151E-3</v>
      </c>
      <c r="AE86" s="394">
        <f t="shared" si="56"/>
        <v>0.62146358242325239</v>
      </c>
      <c r="AF86" s="395">
        <f t="shared" si="56"/>
        <v>0.19396767848189148</v>
      </c>
      <c r="AG86" s="386">
        <f t="shared" si="56"/>
        <v>0.46846486202945781</v>
      </c>
      <c r="AI86" s="27">
        <f t="shared" si="57"/>
        <v>1.9001633986928104</v>
      </c>
      <c r="AJ86" s="28">
        <f t="shared" si="57"/>
        <v>1.8983013618392151</v>
      </c>
      <c r="AK86" s="402">
        <f t="shared" si="57"/>
        <v>1.899496565105669</v>
      </c>
      <c r="AL86" s="28">
        <f t="shared" si="57"/>
        <v>1.8779473644897047</v>
      </c>
      <c r="AM86" s="28">
        <f t="shared" si="57"/>
        <v>1.8718103761035194</v>
      </c>
      <c r="AN86" s="402">
        <f t="shared" si="57"/>
        <v>1.8761573869949386</v>
      </c>
      <c r="AO86" s="384">
        <f t="shared" si="71"/>
        <v>-1.169164410723251E-2</v>
      </c>
      <c r="AP86" s="385">
        <f t="shared" si="71"/>
        <v>-1.3955100211290587E-2</v>
      </c>
      <c r="AQ86" s="386">
        <f t="shared" si="71"/>
        <v>-1.228703359588967E-2</v>
      </c>
    </row>
    <row r="87" spans="1:43" ht="19.5" customHeight="1">
      <c r="A87" s="8" t="s">
        <v>216</v>
      </c>
      <c r="B87" s="19">
        <v>318.02</v>
      </c>
      <c r="C87" s="371">
        <v>35.74</v>
      </c>
      <c r="D87" s="375">
        <v>353.76</v>
      </c>
      <c r="E87" s="19">
        <v>211.49</v>
      </c>
      <c r="F87" s="369">
        <v>62.24</v>
      </c>
      <c r="G87" s="377">
        <v>273.73</v>
      </c>
      <c r="H87" s="345">
        <f t="shared" si="43"/>
        <v>6.9907211706391453E-3</v>
      </c>
      <c r="I87" s="323">
        <f t="shared" si="44"/>
        <v>1.2869489192185687E-3</v>
      </c>
      <c r="J87" s="399">
        <f t="shared" si="45"/>
        <v>4.8286416415197634E-3</v>
      </c>
      <c r="K87" s="323">
        <f t="shared" si="46"/>
        <v>4.6512896337755471E-3</v>
      </c>
      <c r="L87" s="323">
        <f t="shared" si="47"/>
        <v>2.3574560988192279E-3</v>
      </c>
      <c r="M87" s="399">
        <f t="shared" si="48"/>
        <v>3.8086584959465242E-3</v>
      </c>
      <c r="N87" s="394">
        <f t="shared" si="49"/>
        <v>-0.33497893214263247</v>
      </c>
      <c r="O87" s="395">
        <f t="shared" si="49"/>
        <v>0.74146614437604919</v>
      </c>
      <c r="P87" s="386">
        <f t="shared" si="49"/>
        <v>-0.22622682044323827</v>
      </c>
      <c r="R87" s="401">
        <v>147.61400000000003</v>
      </c>
      <c r="S87" s="369">
        <v>16.422999999999998</v>
      </c>
      <c r="T87" s="374">
        <v>164.03700000000003</v>
      </c>
      <c r="U87" s="19">
        <v>70.353000000000009</v>
      </c>
      <c r="V87" s="119">
        <v>25.84</v>
      </c>
      <c r="W87" s="375">
        <v>96.193000000000012</v>
      </c>
      <c r="X87" s="345">
        <f t="shared" si="50"/>
        <v>1.1029868606822852E-2</v>
      </c>
      <c r="Y87" s="323">
        <f t="shared" si="51"/>
        <v>1.1259649168994968E-3</v>
      </c>
      <c r="Z87" s="399">
        <f t="shared" si="52"/>
        <v>5.8649939091117405E-3</v>
      </c>
      <c r="AA87" s="323">
        <f t="shared" si="53"/>
        <v>5.3083318921845687E-3</v>
      </c>
      <c r="AB87" s="323">
        <f t="shared" si="54"/>
        <v>2.0560291822470165E-3</v>
      </c>
      <c r="AC87" s="399">
        <f t="shared" si="55"/>
        <v>3.7253452401243004E-3</v>
      </c>
      <c r="AE87" s="394">
        <f t="shared" si="56"/>
        <v>-0.52339886460633822</v>
      </c>
      <c r="AF87" s="395">
        <f t="shared" si="56"/>
        <v>0.57340315411313414</v>
      </c>
      <c r="AG87" s="386">
        <f t="shared" si="56"/>
        <v>-0.41358961697665775</v>
      </c>
      <c r="AI87" s="27">
        <f t="shared" si="57"/>
        <v>4.6416577573737516</v>
      </c>
      <c r="AJ87" s="28">
        <f t="shared" si="57"/>
        <v>4.5951315053161714</v>
      </c>
      <c r="AK87" s="402">
        <f t="shared" si="57"/>
        <v>4.6369572591587529</v>
      </c>
      <c r="AL87" s="28">
        <f t="shared" si="57"/>
        <v>3.3265402619509201</v>
      </c>
      <c r="AM87" s="28">
        <f t="shared" si="57"/>
        <v>4.1516709511568122</v>
      </c>
      <c r="AN87" s="402">
        <f t="shared" si="57"/>
        <v>3.5141562853907136</v>
      </c>
      <c r="AO87" s="384">
        <f t="shared" si="71"/>
        <v>-0.28332926815503184</v>
      </c>
      <c r="AP87" s="385">
        <f t="shared" si="71"/>
        <v>-9.6506607840562031E-2</v>
      </c>
      <c r="AQ87" s="386">
        <f t="shared" si="71"/>
        <v>-0.24214175611610886</v>
      </c>
    </row>
    <row r="88" spans="1:43" ht="19.5" customHeight="1">
      <c r="A88" s="8" t="s">
        <v>224</v>
      </c>
      <c r="B88" s="19">
        <v>20.12</v>
      </c>
      <c r="C88" s="371">
        <v>24.53</v>
      </c>
      <c r="D88" s="375">
        <v>44.650000000000006</v>
      </c>
      <c r="E88" s="19">
        <v>58.33</v>
      </c>
      <c r="F88" s="369">
        <v>32.89</v>
      </c>
      <c r="G88" s="377">
        <v>91.22</v>
      </c>
      <c r="H88" s="345">
        <f t="shared" si="43"/>
        <v>4.4227818990396706E-4</v>
      </c>
      <c r="I88" s="323">
        <f t="shared" si="44"/>
        <v>8.8329202541778088E-4</v>
      </c>
      <c r="J88" s="399">
        <f t="shared" si="45"/>
        <v>6.0944948353080467E-4</v>
      </c>
      <c r="K88" s="323">
        <f t="shared" si="46"/>
        <v>1.2828489495395889E-3</v>
      </c>
      <c r="L88" s="323">
        <f t="shared" si="47"/>
        <v>1.2457701010630529E-3</v>
      </c>
      <c r="M88" s="399">
        <f t="shared" si="48"/>
        <v>1.2692281737487375E-3</v>
      </c>
      <c r="N88" s="394">
        <f t="shared" si="49"/>
        <v>1.8991053677932401</v>
      </c>
      <c r="O88" s="395">
        <f t="shared" si="49"/>
        <v>0.34080717488789236</v>
      </c>
      <c r="P88" s="386">
        <f t="shared" si="49"/>
        <v>1.0430011198208284</v>
      </c>
      <c r="R88" s="401">
        <v>19.646000000000001</v>
      </c>
      <c r="S88" s="369">
        <v>26.808</v>
      </c>
      <c r="T88" s="374">
        <v>46.454000000000001</v>
      </c>
      <c r="U88" s="19">
        <v>24.076999999999998</v>
      </c>
      <c r="V88" s="119">
        <v>50.408000000000001</v>
      </c>
      <c r="W88" s="375">
        <v>74.484999999999999</v>
      </c>
      <c r="X88" s="345">
        <f t="shared" si="50"/>
        <v>1.4679691536686338E-3</v>
      </c>
      <c r="Y88" s="323">
        <f t="shared" si="51"/>
        <v>1.8379630696122335E-3</v>
      </c>
      <c r="Z88" s="399">
        <f t="shared" si="52"/>
        <v>1.6609205670298575E-3</v>
      </c>
      <c r="AA88" s="323">
        <f t="shared" si="53"/>
        <v>1.8166774262380829E-3</v>
      </c>
      <c r="AB88" s="323">
        <f t="shared" si="54"/>
        <v>4.0108482592379107E-3</v>
      </c>
      <c r="AC88" s="399">
        <f t="shared" si="55"/>
        <v>2.8846417120856867E-3</v>
      </c>
      <c r="AE88" s="394">
        <f t="shared" si="56"/>
        <v>0.22554209508296841</v>
      </c>
      <c r="AF88" s="395">
        <f t="shared" si="56"/>
        <v>0.88033422858848109</v>
      </c>
      <c r="AG88" s="386">
        <f t="shared" si="56"/>
        <v>0.6034141301072028</v>
      </c>
      <c r="AI88" s="27">
        <f t="shared" si="57"/>
        <v>9.7644135188866805</v>
      </c>
      <c r="AJ88" s="28">
        <f t="shared" si="57"/>
        <v>10.928658785161026</v>
      </c>
      <c r="AK88" s="402">
        <f t="shared" si="57"/>
        <v>10.4040313549832</v>
      </c>
      <c r="AL88" s="28">
        <f t="shared" si="57"/>
        <v>4.1277215840905193</v>
      </c>
      <c r="AM88" s="28">
        <f t="shared" si="57"/>
        <v>15.326238978412892</v>
      </c>
      <c r="AN88" s="402">
        <f t="shared" si="57"/>
        <v>8.1654242490681881</v>
      </c>
      <c r="AO88" s="384">
        <f t="shared" si="71"/>
        <v>-0.57726886759695994</v>
      </c>
      <c r="AP88" s="385">
        <f t="shared" si="71"/>
        <v>0.40238974239207803</v>
      </c>
      <c r="AQ88" s="386">
        <f t="shared" si="71"/>
        <v>-0.21516727790740367</v>
      </c>
    </row>
    <row r="89" spans="1:43" ht="19.5" customHeight="1">
      <c r="A89" s="8" t="s">
        <v>207</v>
      </c>
      <c r="B89" s="19">
        <v>97.550000000000011</v>
      </c>
      <c r="C89" s="371">
        <v>125.81</v>
      </c>
      <c r="D89" s="375">
        <v>223.36</v>
      </c>
      <c r="E89" s="19">
        <v>70.39</v>
      </c>
      <c r="F89" s="369">
        <v>90.01</v>
      </c>
      <c r="G89" s="377">
        <v>160.4</v>
      </c>
      <c r="H89" s="345">
        <f t="shared" si="43"/>
        <v>2.1443457964777334E-3</v>
      </c>
      <c r="I89" s="323">
        <f t="shared" si="44"/>
        <v>4.5302474405956384E-3</v>
      </c>
      <c r="J89" s="399">
        <f t="shared" si="45"/>
        <v>3.0487488609505157E-3</v>
      </c>
      <c r="K89" s="323">
        <f t="shared" si="46"/>
        <v>1.5480839629365964E-3</v>
      </c>
      <c r="L89" s="323">
        <f t="shared" si="47"/>
        <v>3.4092966493367402E-3</v>
      </c>
      <c r="M89" s="399">
        <f t="shared" si="48"/>
        <v>2.231793456142266E-3</v>
      </c>
      <c r="N89" s="394">
        <f t="shared" si="49"/>
        <v>-0.27842132239876993</v>
      </c>
      <c r="O89" s="395">
        <f t="shared" si="49"/>
        <v>-0.28455607662347981</v>
      </c>
      <c r="P89" s="386">
        <f t="shared" si="49"/>
        <v>-0.28187679083094558</v>
      </c>
      <c r="R89" s="401">
        <v>40.301000000000002</v>
      </c>
      <c r="S89" s="369">
        <v>48.765000000000001</v>
      </c>
      <c r="T89" s="374">
        <v>89.066000000000003</v>
      </c>
      <c r="U89" s="19">
        <v>24.363</v>
      </c>
      <c r="V89" s="119">
        <v>48.614000000000004</v>
      </c>
      <c r="W89" s="375">
        <v>72.977000000000004</v>
      </c>
      <c r="X89" s="345">
        <f t="shared" si="50"/>
        <v>3.0113318162475625E-3</v>
      </c>
      <c r="Y89" s="323">
        <f t="shared" si="51"/>
        <v>3.3433403868114208E-3</v>
      </c>
      <c r="Z89" s="399">
        <f t="shared" si="52"/>
        <v>3.1844739144762839E-3</v>
      </c>
      <c r="AA89" s="323">
        <f t="shared" si="53"/>
        <v>1.8382569313219427E-3</v>
      </c>
      <c r="AB89" s="323">
        <f t="shared" si="54"/>
        <v>3.8681038183342288E-3</v>
      </c>
      <c r="AC89" s="399">
        <f t="shared" si="55"/>
        <v>2.8262401587282968E-3</v>
      </c>
      <c r="AE89" s="394">
        <f t="shared" si="56"/>
        <v>-0.3954740577156895</v>
      </c>
      <c r="AF89" s="395">
        <f t="shared" si="56"/>
        <v>-3.0964831333947758E-3</v>
      </c>
      <c r="AG89" s="386">
        <f t="shared" si="56"/>
        <v>-0.18064132216558504</v>
      </c>
      <c r="AI89" s="27">
        <f t="shared" si="57"/>
        <v>4.1313172731932344</v>
      </c>
      <c r="AJ89" s="28">
        <f t="shared" si="57"/>
        <v>3.876082982274859</v>
      </c>
      <c r="AK89" s="402">
        <f t="shared" si="57"/>
        <v>3.9875537249283663</v>
      </c>
      <c r="AL89" s="28">
        <f t="shared" si="57"/>
        <v>3.4611450490126439</v>
      </c>
      <c r="AM89" s="28">
        <f t="shared" si="57"/>
        <v>5.4009554493945124</v>
      </c>
      <c r="AN89" s="402">
        <f t="shared" si="57"/>
        <v>4.5496882793017459</v>
      </c>
      <c r="AO89" s="384">
        <f t="shared" si="71"/>
        <v>-0.16221756400291953</v>
      </c>
      <c r="AP89" s="385">
        <f t="shared" si="71"/>
        <v>0.3934055266857861</v>
      </c>
      <c r="AQ89" s="386">
        <f t="shared" si="71"/>
        <v>0.1409722835479735</v>
      </c>
    </row>
    <row r="90" spans="1:43" ht="19.5" customHeight="1">
      <c r="A90" s="8" t="s">
        <v>222</v>
      </c>
      <c r="B90" s="19">
        <v>11.26</v>
      </c>
      <c r="C90" s="371">
        <v>8.99</v>
      </c>
      <c r="D90" s="375">
        <v>20.25</v>
      </c>
      <c r="E90" s="19">
        <v>115.02</v>
      </c>
      <c r="F90" s="369">
        <v>17.760000000000002</v>
      </c>
      <c r="G90" s="377">
        <v>132.78</v>
      </c>
      <c r="H90" s="345">
        <f t="shared" si="43"/>
        <v>2.4751751582100743E-4</v>
      </c>
      <c r="I90" s="323">
        <f t="shared" si="44"/>
        <v>3.2371770519795554E-4</v>
      </c>
      <c r="J90" s="399">
        <f t="shared" si="45"/>
        <v>2.7640206139974903E-4</v>
      </c>
      <c r="K90" s="323">
        <f t="shared" si="46"/>
        <v>2.5296294561296677E-3</v>
      </c>
      <c r="L90" s="323">
        <f t="shared" si="47"/>
        <v>6.7269312845484402E-4</v>
      </c>
      <c r="M90" s="399">
        <f t="shared" si="48"/>
        <v>1.847490867247943E-3</v>
      </c>
      <c r="N90" s="394">
        <f t="shared" si="49"/>
        <v>9.2149200710479562</v>
      </c>
      <c r="O90" s="395">
        <f t="shared" si="49"/>
        <v>0.9755283648498333</v>
      </c>
      <c r="P90" s="386">
        <f t="shared" si="49"/>
        <v>5.5570370370370368</v>
      </c>
      <c r="R90" s="401">
        <v>2.6629999999999998</v>
      </c>
      <c r="S90" s="369">
        <v>3.3939999999999997</v>
      </c>
      <c r="T90" s="374">
        <v>6.0569999999999995</v>
      </c>
      <c r="U90" s="19">
        <v>33.213000000000001</v>
      </c>
      <c r="V90" s="119">
        <v>32.978999999999999</v>
      </c>
      <c r="W90" s="375">
        <v>66.192000000000007</v>
      </c>
      <c r="X90" s="345">
        <f t="shared" si="50"/>
        <v>1.9898207554818137E-4</v>
      </c>
      <c r="Y90" s="323">
        <f t="shared" si="51"/>
        <v>2.3269347427125933E-4</v>
      </c>
      <c r="Z90" s="399">
        <f t="shared" si="52"/>
        <v>2.1656253227924065E-4</v>
      </c>
      <c r="AA90" s="323">
        <f t="shared" si="53"/>
        <v>2.5060143438819394E-3</v>
      </c>
      <c r="AB90" s="323">
        <f t="shared" si="54"/>
        <v>2.6240629412277229E-3</v>
      </c>
      <c r="AC90" s="399">
        <f t="shared" si="55"/>
        <v>2.5634718964405692E-3</v>
      </c>
      <c r="AE90" s="394">
        <f t="shared" si="56"/>
        <v>11.472024033045438</v>
      </c>
      <c r="AF90" s="395">
        <f t="shared" si="56"/>
        <v>8.7168532704773138</v>
      </c>
      <c r="AG90" s="386">
        <f t="shared" si="56"/>
        <v>9.9281822684497296</v>
      </c>
      <c r="AI90" s="27">
        <f t="shared" si="57"/>
        <v>2.3650088809946714</v>
      </c>
      <c r="AJ90" s="28">
        <f t="shared" si="57"/>
        <v>3.7753058954393763</v>
      </c>
      <c r="AK90" s="402">
        <f t="shared" si="57"/>
        <v>2.9911111111111111</v>
      </c>
      <c r="AL90" s="28">
        <f t="shared" si="57"/>
        <v>2.8875847678664583</v>
      </c>
      <c r="AM90" s="28">
        <f t="shared" si="57"/>
        <v>18.569256756756754</v>
      </c>
      <c r="AN90" s="402">
        <f t="shared" si="57"/>
        <v>4.9850881156800728</v>
      </c>
      <c r="AO90" s="384">
        <f t="shared" si="71"/>
        <v>0.22096149028074805</v>
      </c>
      <c r="AP90" s="385">
        <f t="shared" si="71"/>
        <v>3.9186098480625589</v>
      </c>
      <c r="AQ90" s="386">
        <f t="shared" si="71"/>
        <v>0.66663421400893963</v>
      </c>
    </row>
    <row r="91" spans="1:43" ht="19.5" customHeight="1">
      <c r="A91" s="8" t="s">
        <v>210</v>
      </c>
      <c r="B91" s="19">
        <v>9.4499999999999993</v>
      </c>
      <c r="C91" s="371">
        <v>14.1</v>
      </c>
      <c r="D91" s="375">
        <v>23.549999999999997</v>
      </c>
      <c r="E91" s="19">
        <v>54.68</v>
      </c>
      <c r="F91" s="369">
        <v>41.18</v>
      </c>
      <c r="G91" s="377">
        <v>95.86</v>
      </c>
      <c r="H91" s="345">
        <f t="shared" si="43"/>
        <v>2.0773006434356305E-4</v>
      </c>
      <c r="I91" s="323">
        <f t="shared" si="44"/>
        <v>5.0772187355852872E-4</v>
      </c>
      <c r="J91" s="399">
        <f t="shared" si="45"/>
        <v>3.214453602945229E-4</v>
      </c>
      <c r="K91" s="323">
        <f t="shared" si="46"/>
        <v>1.2025746710239108E-3</v>
      </c>
      <c r="L91" s="323">
        <f t="shared" si="47"/>
        <v>1.5597693147393285E-3</v>
      </c>
      <c r="M91" s="399">
        <f t="shared" si="48"/>
        <v>1.3337887824550973E-3</v>
      </c>
      <c r="N91" s="394">
        <f t="shared" si="49"/>
        <v>4.7862433862433873</v>
      </c>
      <c r="O91" s="395">
        <f t="shared" si="49"/>
        <v>1.9205673758865247</v>
      </c>
      <c r="P91" s="386">
        <f t="shared" si="49"/>
        <v>3.0704883227176225</v>
      </c>
      <c r="R91" s="401">
        <v>6.835</v>
      </c>
      <c r="S91" s="369">
        <v>15.468999999999999</v>
      </c>
      <c r="T91" s="374">
        <v>22.303999999999998</v>
      </c>
      <c r="U91" s="19">
        <v>41.498000000000005</v>
      </c>
      <c r="V91" s="119">
        <v>21.826000000000001</v>
      </c>
      <c r="W91" s="375">
        <v>63.324000000000005</v>
      </c>
      <c r="X91" s="345">
        <f t="shared" si="50"/>
        <v>5.1071816987300787E-4</v>
      </c>
      <c r="Y91" s="323">
        <f t="shared" si="51"/>
        <v>1.0605584423989719E-3</v>
      </c>
      <c r="Z91" s="399">
        <f t="shared" si="52"/>
        <v>7.9745925705071549E-4</v>
      </c>
      <c r="AA91" s="323">
        <f t="shared" si="53"/>
        <v>3.1311409159790662E-3</v>
      </c>
      <c r="AB91" s="323">
        <f t="shared" si="54"/>
        <v>1.7366444633019886E-3</v>
      </c>
      <c r="AC91" s="399">
        <f t="shared" si="55"/>
        <v>2.4524005071640473E-3</v>
      </c>
      <c r="AE91" s="394">
        <f t="shared" si="56"/>
        <v>5.0713972201901978</v>
      </c>
      <c r="AF91" s="395">
        <f t="shared" si="56"/>
        <v>0.41095093412631722</v>
      </c>
      <c r="AG91" s="386">
        <f t="shared" si="56"/>
        <v>1.8391319942611197</v>
      </c>
      <c r="AI91" s="27">
        <f t="shared" si="57"/>
        <v>7.2328042328042326</v>
      </c>
      <c r="AJ91" s="28">
        <f t="shared" si="57"/>
        <v>10.970921985815602</v>
      </c>
      <c r="AK91" s="402">
        <f t="shared" si="57"/>
        <v>9.4709129511677297</v>
      </c>
      <c r="AL91" s="28">
        <f t="shared" si="57"/>
        <v>7.5892465252377477</v>
      </c>
      <c r="AM91" s="28">
        <f t="shared" si="57"/>
        <v>5.3001457017969891</v>
      </c>
      <c r="AN91" s="402">
        <f t="shared" si="57"/>
        <v>6.6058835802211568</v>
      </c>
      <c r="AO91" s="384">
        <f t="shared" si="71"/>
        <v>4.9281341089930035E-2</v>
      </c>
      <c r="AP91" s="385">
        <f t="shared" si="71"/>
        <v>-0.5168914965716106</v>
      </c>
      <c r="AQ91" s="386">
        <f t="shared" si="71"/>
        <v>-0.30250825719956859</v>
      </c>
    </row>
    <row r="92" spans="1:43" ht="19.5" customHeight="1">
      <c r="A92" s="8" t="s">
        <v>217</v>
      </c>
      <c r="B92" s="19">
        <v>344.41</v>
      </c>
      <c r="C92" s="371">
        <v>0.03</v>
      </c>
      <c r="D92" s="375">
        <v>344.44</v>
      </c>
      <c r="E92" s="19">
        <v>233.7</v>
      </c>
      <c r="F92" s="369"/>
      <c r="G92" s="377">
        <v>233.7</v>
      </c>
      <c r="H92" s="345">
        <f t="shared" si="43"/>
        <v>7.5708266095837629E-3</v>
      </c>
      <c r="I92" s="323">
        <f t="shared" si="44"/>
        <v>1.0802593054436781E-6</v>
      </c>
      <c r="J92" s="399">
        <f t="shared" si="45"/>
        <v>4.7014284458533114E-3</v>
      </c>
      <c r="K92" s="323">
        <f t="shared" si="46"/>
        <v>5.1397531203051933E-3</v>
      </c>
      <c r="L92" s="323">
        <f t="shared" si="47"/>
        <v>0</v>
      </c>
      <c r="M92" s="399">
        <f t="shared" si="48"/>
        <v>3.2516841066112688E-3</v>
      </c>
      <c r="N92" s="394">
        <f t="shared" si="49"/>
        <v>-0.32144827385964408</v>
      </c>
      <c r="O92" s="395">
        <f t="shared" si="49"/>
        <v>-1</v>
      </c>
      <c r="P92" s="386">
        <f t="shared" si="49"/>
        <v>-0.32150737428870052</v>
      </c>
      <c r="R92" s="401">
        <v>86.073999999999998</v>
      </c>
      <c r="S92" s="369">
        <v>6.0000000000000001E-3</v>
      </c>
      <c r="T92" s="374">
        <v>86.08</v>
      </c>
      <c r="U92" s="19">
        <v>63.138000000000005</v>
      </c>
      <c r="V92" s="119"/>
      <c r="W92" s="375">
        <v>63.138000000000005</v>
      </c>
      <c r="X92" s="345">
        <f t="shared" si="50"/>
        <v>6.4315370524724615E-3</v>
      </c>
      <c r="Y92" s="323">
        <f t="shared" si="51"/>
        <v>4.1136147484606839E-7</v>
      </c>
      <c r="Z92" s="399">
        <f t="shared" si="52"/>
        <v>3.0777121972258605E-3</v>
      </c>
      <c r="AA92" s="323">
        <f t="shared" si="53"/>
        <v>4.7639398321144702E-3</v>
      </c>
      <c r="AB92" s="323">
        <f t="shared" si="54"/>
        <v>0</v>
      </c>
      <c r="AC92" s="399">
        <f t="shared" si="55"/>
        <v>2.4451971325456954E-3</v>
      </c>
      <c r="AE92" s="394">
        <f t="shared" si="56"/>
        <v>-0.2664683876664265</v>
      </c>
      <c r="AF92" s="395">
        <f t="shared" si="56"/>
        <v>-1</v>
      </c>
      <c r="AG92" s="386">
        <f t="shared" si="56"/>
        <v>-0.26651951672862445</v>
      </c>
      <c r="AI92" s="27">
        <f t="shared" si="57"/>
        <v>2.4991724978949508</v>
      </c>
      <c r="AJ92" s="28">
        <f t="shared" si="57"/>
        <v>2</v>
      </c>
      <c r="AK92" s="402">
        <f t="shared" si="57"/>
        <v>2.499129021019626</v>
      </c>
      <c r="AL92" s="28">
        <f t="shared" si="57"/>
        <v>2.701668806161746</v>
      </c>
      <c r="AM92" s="28"/>
      <c r="AN92" s="402">
        <f t="shared" si="57"/>
        <v>2.701668806161746</v>
      </c>
      <c r="AO92" s="384">
        <f t="shared" si="71"/>
        <v>8.1025342763397706E-2</v>
      </c>
      <c r="AP92" s="385">
        <f t="shared" si="71"/>
        <v>-1</v>
      </c>
      <c r="AQ92" s="386">
        <f t="shared" si="71"/>
        <v>8.1044149157007223E-2</v>
      </c>
    </row>
    <row r="93" spans="1:43" ht="19.5" customHeight="1">
      <c r="A93" s="8" t="s">
        <v>211</v>
      </c>
      <c r="B93" s="19">
        <v>87.5</v>
      </c>
      <c r="C93" s="371">
        <v>28.810000000000002</v>
      </c>
      <c r="D93" s="375">
        <v>116.31</v>
      </c>
      <c r="E93" s="19">
        <v>124.39</v>
      </c>
      <c r="F93" s="369">
        <v>18.39</v>
      </c>
      <c r="G93" s="377">
        <v>142.78</v>
      </c>
      <c r="H93" s="345">
        <f t="shared" si="43"/>
        <v>1.9234265216996579E-3</v>
      </c>
      <c r="I93" s="323">
        <f t="shared" si="44"/>
        <v>1.037409019661079E-3</v>
      </c>
      <c r="J93" s="399">
        <f t="shared" si="45"/>
        <v>1.587571543773077E-3</v>
      </c>
      <c r="K93" s="323">
        <f t="shared" si="46"/>
        <v>2.7357034259082712E-3</v>
      </c>
      <c r="L93" s="323">
        <f t="shared" si="47"/>
        <v>6.9655555361962732E-4</v>
      </c>
      <c r="M93" s="399">
        <f t="shared" si="48"/>
        <v>1.9866301101495805E-3</v>
      </c>
      <c r="N93" s="394">
        <f t="shared" si="49"/>
        <v>0.42160000000000003</v>
      </c>
      <c r="O93" s="395">
        <f t="shared" si="49"/>
        <v>-0.36167997223186399</v>
      </c>
      <c r="P93" s="386">
        <f t="shared" si="49"/>
        <v>0.22758146333075399</v>
      </c>
      <c r="R93" s="401">
        <v>25.611000000000001</v>
      </c>
      <c r="S93" s="369">
        <v>12.659000000000001</v>
      </c>
      <c r="T93" s="374">
        <v>38.270000000000003</v>
      </c>
      <c r="U93" s="19">
        <v>38.360999999999997</v>
      </c>
      <c r="V93" s="119">
        <v>10.702</v>
      </c>
      <c r="W93" s="375">
        <v>49.062999999999995</v>
      </c>
      <c r="X93" s="345">
        <f t="shared" si="50"/>
        <v>1.9136800363741921E-3</v>
      </c>
      <c r="Y93" s="323">
        <f t="shared" si="51"/>
        <v>8.6790415167939665E-4</v>
      </c>
      <c r="Z93" s="399">
        <f t="shared" si="52"/>
        <v>1.3683090821077334E-3</v>
      </c>
      <c r="AA93" s="323">
        <f t="shared" si="53"/>
        <v>2.894445435391415E-3</v>
      </c>
      <c r="AB93" s="323">
        <f t="shared" si="54"/>
        <v>8.5153344846778528E-4</v>
      </c>
      <c r="AC93" s="399">
        <f t="shared" si="55"/>
        <v>1.9001030586032093E-3</v>
      </c>
      <c r="AE93" s="394">
        <f t="shared" si="56"/>
        <v>0.49783296239896901</v>
      </c>
      <c r="AF93" s="395">
        <f t="shared" si="56"/>
        <v>-0.15459356979224273</v>
      </c>
      <c r="AG93" s="386">
        <f t="shared" si="56"/>
        <v>0.28202247191011215</v>
      </c>
      <c r="AI93" s="27">
        <f t="shared" si="57"/>
        <v>2.926971428571429</v>
      </c>
      <c r="AJ93" s="28">
        <f t="shared" si="57"/>
        <v>4.3939604304061088</v>
      </c>
      <c r="AK93" s="402">
        <f t="shared" si="57"/>
        <v>3.2903447682916349</v>
      </c>
      <c r="AL93" s="28">
        <f t="shared" si="57"/>
        <v>3.0839295763325025</v>
      </c>
      <c r="AM93" s="28">
        <f t="shared" si="57"/>
        <v>5.8194671016856976</v>
      </c>
      <c r="AN93" s="402">
        <f t="shared" si="57"/>
        <v>3.4362655834150435</v>
      </c>
      <c r="AO93" s="384">
        <f t="shared" si="71"/>
        <v>5.3624762520377699E-2</v>
      </c>
      <c r="AP93" s="385">
        <f t="shared" si="71"/>
        <v>0.32442410300627977</v>
      </c>
      <c r="AQ93" s="386">
        <f t="shared" si="71"/>
        <v>4.4348183974402017E-2</v>
      </c>
    </row>
    <row r="94" spans="1:43" ht="19.5" customHeight="1">
      <c r="A94" s="8" t="s">
        <v>225</v>
      </c>
      <c r="B94" s="19">
        <v>4.95</v>
      </c>
      <c r="C94" s="371">
        <v>47.18</v>
      </c>
      <c r="D94" s="375">
        <v>52.13</v>
      </c>
      <c r="E94" s="19">
        <v>42.32</v>
      </c>
      <c r="F94" s="369">
        <v>40.799999999999997</v>
      </c>
      <c r="G94" s="377">
        <v>83.12</v>
      </c>
      <c r="H94" s="345">
        <f t="shared" si="43"/>
        <v>1.0881098608472352E-4</v>
      </c>
      <c r="I94" s="323">
        <f t="shared" si="44"/>
        <v>1.6988878010277578E-3</v>
      </c>
      <c r="J94" s="399">
        <f t="shared" si="45"/>
        <v>7.1154762769229222E-4</v>
      </c>
      <c r="K94" s="323">
        <f t="shared" si="46"/>
        <v>9.3074177172150529E-4</v>
      </c>
      <c r="L94" s="323">
        <f t="shared" si="47"/>
        <v>1.5453761059097766E-3</v>
      </c>
      <c r="M94" s="399">
        <f t="shared" si="48"/>
        <v>1.1565253869984112E-3</v>
      </c>
      <c r="N94" s="394">
        <f t="shared" si="49"/>
        <v>7.5494949494949486</v>
      </c>
      <c r="O94" s="395">
        <f t="shared" si="49"/>
        <v>-0.13522679101314122</v>
      </c>
      <c r="P94" s="386">
        <f t="shared" si="49"/>
        <v>0.59447535008632268</v>
      </c>
      <c r="R94" s="401">
        <v>3.355</v>
      </c>
      <c r="S94" s="369">
        <v>23.569999999999997</v>
      </c>
      <c r="T94" s="374">
        <v>26.924999999999997</v>
      </c>
      <c r="U94" s="19">
        <v>12.951000000000001</v>
      </c>
      <c r="V94" s="119">
        <v>17.683</v>
      </c>
      <c r="W94" s="375">
        <v>30.634</v>
      </c>
      <c r="X94" s="345">
        <f t="shared" si="50"/>
        <v>2.5068902120321015E-4</v>
      </c>
      <c r="Y94" s="323">
        <f t="shared" si="51"/>
        <v>1.6159649936869718E-3</v>
      </c>
      <c r="Z94" s="399">
        <f t="shared" si="52"/>
        <v>9.626789139208444E-4</v>
      </c>
      <c r="AA94" s="323">
        <f t="shared" si="53"/>
        <v>9.7718940678695075E-4</v>
      </c>
      <c r="AB94" s="323">
        <f t="shared" si="54"/>
        <v>1.4069955119842877E-3</v>
      </c>
      <c r="AC94" s="399">
        <f t="shared" si="55"/>
        <v>1.1863880540784444E-3</v>
      </c>
      <c r="AE94" s="394">
        <f t="shared" si="56"/>
        <v>2.8602086438152012</v>
      </c>
      <c r="AF94" s="395">
        <f t="shared" si="56"/>
        <v>-0.24976665252439531</v>
      </c>
      <c r="AG94" s="386">
        <f t="shared" si="56"/>
        <v>0.13775301764159717</v>
      </c>
      <c r="AI94" s="27">
        <f t="shared" si="57"/>
        <v>6.7777777777777768</v>
      </c>
      <c r="AJ94" s="28">
        <f t="shared" si="57"/>
        <v>4.9957609156422205</v>
      </c>
      <c r="AK94" s="402">
        <f t="shared" si="57"/>
        <v>5.1649721849223083</v>
      </c>
      <c r="AL94" s="28">
        <f t="shared" si="57"/>
        <v>3.0602551984877131</v>
      </c>
      <c r="AM94" s="28">
        <f t="shared" si="57"/>
        <v>4.3340686274509803</v>
      </c>
      <c r="AN94" s="402">
        <f t="shared" si="57"/>
        <v>3.6855149181905675</v>
      </c>
      <c r="AO94" s="384">
        <f t="shared" si="71"/>
        <v>-0.54848693792804226</v>
      </c>
      <c r="AP94" s="385">
        <f t="shared" si="71"/>
        <v>-0.13245075162012182</v>
      </c>
      <c r="AQ94" s="386">
        <f t="shared" si="71"/>
        <v>-0.28644050998969606</v>
      </c>
    </row>
    <row r="95" spans="1:43" ht="19.5" customHeight="1">
      <c r="A95" s="8" t="s">
        <v>223</v>
      </c>
      <c r="B95" s="19"/>
      <c r="C95" s="371"/>
      <c r="D95" s="375"/>
      <c r="E95" s="19">
        <v>129.38</v>
      </c>
      <c r="F95" s="369"/>
      <c r="G95" s="377">
        <v>129.38</v>
      </c>
      <c r="H95" s="345">
        <f t="shared" si="43"/>
        <v>0</v>
      </c>
      <c r="I95" s="323">
        <f t="shared" si="44"/>
        <v>0</v>
      </c>
      <c r="J95" s="399">
        <f t="shared" si="45"/>
        <v>0</v>
      </c>
      <c r="K95" s="323">
        <f t="shared" si="46"/>
        <v>2.8454482614680612E-3</v>
      </c>
      <c r="L95" s="323">
        <f t="shared" si="47"/>
        <v>0</v>
      </c>
      <c r="M95" s="399">
        <f t="shared" si="48"/>
        <v>1.8001835246613861E-3</v>
      </c>
      <c r="N95" s="394"/>
      <c r="O95" s="395"/>
      <c r="P95" s="386"/>
      <c r="R95" s="401"/>
      <c r="S95" s="369"/>
      <c r="T95" s="374"/>
      <c r="U95" s="19">
        <v>29.18</v>
      </c>
      <c r="V95" s="119"/>
      <c r="W95" s="375">
        <v>29.18</v>
      </c>
      <c r="X95" s="345">
        <f t="shared" si="50"/>
        <v>0</v>
      </c>
      <c r="Y95" s="323">
        <f t="shared" si="51"/>
        <v>0</v>
      </c>
      <c r="Z95" s="399">
        <f t="shared" si="52"/>
        <v>0</v>
      </c>
      <c r="AA95" s="323">
        <f t="shared" si="53"/>
        <v>2.2017131410735249E-3</v>
      </c>
      <c r="AB95" s="323">
        <f t="shared" si="54"/>
        <v>0</v>
      </c>
      <c r="AC95" s="399">
        <f t="shared" si="55"/>
        <v>1.1300778030296078E-3</v>
      </c>
      <c r="AE95" s="394"/>
      <c r="AF95" s="395"/>
      <c r="AG95" s="386"/>
      <c r="AI95" s="27"/>
      <c r="AJ95" s="28"/>
      <c r="AK95" s="402"/>
      <c r="AL95" s="28">
        <f t="shared" si="57"/>
        <v>2.2553717730715723</v>
      </c>
      <c r="AM95" s="28"/>
      <c r="AN95" s="402">
        <f t="shared" si="57"/>
        <v>2.2553717730715723</v>
      </c>
      <c r="AO95" s="384"/>
      <c r="AP95" s="385"/>
      <c r="AQ95" s="386"/>
    </row>
    <row r="96" spans="1:43" ht="19.5" customHeight="1" thickBot="1">
      <c r="A96" s="8" t="s">
        <v>17</v>
      </c>
      <c r="B96" s="19">
        <f t="shared" ref="B96:G96" si="72">B97-SUM(B69:B95)</f>
        <v>619.34000000001834</v>
      </c>
      <c r="C96" s="371">
        <f t="shared" si="72"/>
        <v>458.55000000001019</v>
      </c>
      <c r="D96" s="376">
        <f t="shared" si="72"/>
        <v>1077.8900000000285</v>
      </c>
      <c r="E96" s="21">
        <f t="shared" si="72"/>
        <v>349.93000000000029</v>
      </c>
      <c r="F96" s="119">
        <f t="shared" si="72"/>
        <v>301.01999999998952</v>
      </c>
      <c r="G96" s="375">
        <f t="shared" si="72"/>
        <v>650.9500000000553</v>
      </c>
      <c r="H96" s="345">
        <f t="shared" si="43"/>
        <v>1.3614342650851445E-2</v>
      </c>
      <c r="I96" s="323">
        <f t="shared" si="44"/>
        <v>1.6511763483706986E-2</v>
      </c>
      <c r="J96" s="399">
        <f t="shared" si="45"/>
        <v>1.4712642862330042E-2</v>
      </c>
      <c r="K96" s="323">
        <f t="shared" si="46"/>
        <v>7.6959940495866406E-3</v>
      </c>
      <c r="L96" s="323">
        <f t="shared" si="47"/>
        <v>1.1401694004925116E-2</v>
      </c>
      <c r="M96" s="399">
        <f t="shared" si="48"/>
        <v>9.0572690166828632E-3</v>
      </c>
      <c r="N96" s="396">
        <f t="shared" si="49"/>
        <v>-0.434995317596167</v>
      </c>
      <c r="O96" s="397">
        <f t="shared" si="49"/>
        <v>-0.34353941772983787</v>
      </c>
      <c r="P96" s="388">
        <f t="shared" si="49"/>
        <v>-0.39608865468643545</v>
      </c>
      <c r="R96" s="19">
        <f t="shared" ref="R96:W96" si="73">R97-SUM(R69:R95)</f>
        <v>224.27500000000146</v>
      </c>
      <c r="S96" s="119">
        <f t="shared" si="73"/>
        <v>298.60200000000623</v>
      </c>
      <c r="T96" s="375">
        <f t="shared" si="73"/>
        <v>522.87700000000405</v>
      </c>
      <c r="U96" s="119">
        <f t="shared" si="73"/>
        <v>148.75</v>
      </c>
      <c r="V96" s="123">
        <f t="shared" si="73"/>
        <v>146.60299999999552</v>
      </c>
      <c r="W96" s="376">
        <f t="shared" si="73"/>
        <v>295.35300000000279</v>
      </c>
      <c r="X96" s="345">
        <f t="shared" si="50"/>
        <v>1.675805670055151E-2</v>
      </c>
      <c r="Y96" s="323">
        <f t="shared" si="51"/>
        <v>2.0472226518664711E-2</v>
      </c>
      <c r="Z96" s="399">
        <f t="shared" si="52"/>
        <v>1.8694992106748128E-2</v>
      </c>
      <c r="AA96" s="323">
        <f t="shared" si="53"/>
        <v>1.1223606228056437E-2</v>
      </c>
      <c r="AB96" s="323">
        <f t="shared" si="54"/>
        <v>1.1664862469231816E-2</v>
      </c>
      <c r="AC96" s="399">
        <f t="shared" si="55"/>
        <v>1.1438377976634918E-2</v>
      </c>
      <c r="AE96" s="396">
        <f t="shared" si="56"/>
        <v>-0.33675175565712168</v>
      </c>
      <c r="AF96" s="397">
        <f t="shared" si="56"/>
        <v>-0.50903543847665966</v>
      </c>
      <c r="AG96" s="388">
        <f t="shared" si="56"/>
        <v>-0.43513866549876834</v>
      </c>
      <c r="AI96" s="27">
        <f t="shared" si="57"/>
        <v>3.6211935285948722</v>
      </c>
      <c r="AJ96" s="28">
        <f t="shared" si="57"/>
        <v>6.5118743866535738</v>
      </c>
      <c r="AK96" s="402">
        <f t="shared" si="57"/>
        <v>4.8509309855364666</v>
      </c>
      <c r="AL96" s="28">
        <f t="shared" si="57"/>
        <v>4.2508501700340036</v>
      </c>
      <c r="AM96" s="28">
        <f t="shared" si="57"/>
        <v>4.8702079596040342</v>
      </c>
      <c r="AN96" s="402">
        <f t="shared" si="57"/>
        <v>4.5372609263380861</v>
      </c>
      <c r="AO96" s="387">
        <f t="shared" si="71"/>
        <v>0.17388096948341128</v>
      </c>
      <c r="AP96" s="385">
        <f t="shared" si="71"/>
        <v>-0.25210351575795453</v>
      </c>
      <c r="AQ96" s="386">
        <f t="shared" si="71"/>
        <v>-6.4661826798529817E-2</v>
      </c>
    </row>
    <row r="97" spans="1:43" ht="25.5" customHeight="1" thickBot="1">
      <c r="A97" s="12" t="s">
        <v>18</v>
      </c>
      <c r="B97" s="17">
        <v>45491.73000000001</v>
      </c>
      <c r="C97" s="372">
        <v>27771.110000000015</v>
      </c>
      <c r="D97" s="18">
        <v>73262.84000000004</v>
      </c>
      <c r="E97" s="17">
        <v>45469.109999999986</v>
      </c>
      <c r="F97" s="373">
        <v>26401.339999999986</v>
      </c>
      <c r="G97" s="378">
        <v>71870.450000000041</v>
      </c>
      <c r="H97" s="334">
        <f t="shared" ref="H97:M97" si="74">SUM(H69:H96)</f>
        <v>1.0000000000000002</v>
      </c>
      <c r="I97" s="338">
        <f t="shared" si="74"/>
        <v>0.99999999999999989</v>
      </c>
      <c r="J97" s="335">
        <f t="shared" si="74"/>
        <v>1</v>
      </c>
      <c r="K97" s="338">
        <f t="shared" si="74"/>
        <v>1.0000000000000004</v>
      </c>
      <c r="L97" s="338">
        <f t="shared" si="74"/>
        <v>1.0000000000000002</v>
      </c>
      <c r="M97" s="335">
        <f t="shared" si="74"/>
        <v>1</v>
      </c>
      <c r="N97" s="389">
        <f t="shared" si="49"/>
        <v>-4.972332333816375E-4</v>
      </c>
      <c r="O97" s="390">
        <f t="shared" si="49"/>
        <v>-4.932355962725396E-2</v>
      </c>
      <c r="P97" s="391">
        <f t="shared" si="49"/>
        <v>-1.9005405741846736E-2</v>
      </c>
      <c r="R97" s="17">
        <v>13383.115000000002</v>
      </c>
      <c r="S97" s="372">
        <v>14585.712000000005</v>
      </c>
      <c r="T97" s="18">
        <v>27968.827000000008</v>
      </c>
      <c r="U97" s="17">
        <v>13253.315999999997</v>
      </c>
      <c r="V97" s="373">
        <v>12567.914999999994</v>
      </c>
      <c r="W97" s="378">
        <v>25821.230999999996</v>
      </c>
      <c r="X97" s="334">
        <f t="shared" ref="X97:AC97" si="75">SUM(X69:X96)</f>
        <v>0.99999999999999978</v>
      </c>
      <c r="Y97" s="338">
        <f t="shared" si="75"/>
        <v>1</v>
      </c>
      <c r="Z97" s="335">
        <f t="shared" si="75"/>
        <v>0.99999999999999978</v>
      </c>
      <c r="AA97" s="338">
        <f t="shared" si="75"/>
        <v>1.0000000000000002</v>
      </c>
      <c r="AB97" s="338">
        <f t="shared" si="75"/>
        <v>1.0000000000000002</v>
      </c>
      <c r="AC97" s="335">
        <f t="shared" si="75"/>
        <v>1.0000000000000002</v>
      </c>
      <c r="AE97" s="389">
        <f t="shared" si="56"/>
        <v>-9.6987136402851282E-3</v>
      </c>
      <c r="AF97" s="390">
        <f t="shared" si="56"/>
        <v>-0.13834065830999617</v>
      </c>
      <c r="AG97" s="391">
        <f t="shared" si="56"/>
        <v>-7.6785343911634607E-2</v>
      </c>
      <c r="AI97" s="403">
        <f t="shared" si="57"/>
        <v>2.941878666737888</v>
      </c>
      <c r="AJ97" s="404">
        <f t="shared" si="57"/>
        <v>5.2521170381738429</v>
      </c>
      <c r="AK97" s="405">
        <f t="shared" si="57"/>
        <v>3.8176007099915852</v>
      </c>
      <c r="AL97" s="404">
        <f t="shared" si="57"/>
        <v>2.9147955612062786</v>
      </c>
      <c r="AM97" s="404">
        <f t="shared" si="57"/>
        <v>4.7603322407120245</v>
      </c>
      <c r="AN97" s="405">
        <f t="shared" si="57"/>
        <v>3.5927465321282921</v>
      </c>
      <c r="AO97" s="389">
        <f t="shared" si="71"/>
        <v>-9.2060579648720227E-3</v>
      </c>
      <c r="AP97" s="390">
        <f t="shared" si="71"/>
        <v>-9.3635536658339888E-2</v>
      </c>
      <c r="AQ97" s="391">
        <f t="shared" si="71"/>
        <v>-5.8899344102382234E-2</v>
      </c>
    </row>
  </sheetData>
  <mergeCells count="66"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H38:J38"/>
    <mergeCell ref="K38:M38"/>
    <mergeCell ref="N38:P38"/>
    <mergeCell ref="AE38:AG38"/>
    <mergeCell ref="AI38:AK38"/>
    <mergeCell ref="AL38:AN38"/>
    <mergeCell ref="AO38:AQ38"/>
    <mergeCell ref="AE37:AG37"/>
    <mergeCell ref="AI37:AN37"/>
    <mergeCell ref="AO37:AQ37"/>
    <mergeCell ref="X66:AC66"/>
    <mergeCell ref="X67:Z67"/>
    <mergeCell ref="AA67:AC67"/>
    <mergeCell ref="X38:Z38"/>
    <mergeCell ref="AA38:AC38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AE67:AG67"/>
    <mergeCell ref="AI67:AK67"/>
    <mergeCell ref="AL67:AN67"/>
    <mergeCell ref="AO67:AQ67"/>
    <mergeCell ref="AE66:AG66"/>
    <mergeCell ref="AI66:AN66"/>
    <mergeCell ref="AO66:AQ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A5DA5244-D771-4F31-8267-CCD88FF775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024D1182-A867-4AA5-A7B2-43D62955C8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72" id="{FA2B7057-E155-46EF-9C3F-3B7E3BF4CA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07664628-0E42-4BB7-98A2-226677FEF9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0362FB69-5D9C-49C8-9922-353357F011F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74" id="{9BC3CD7D-D584-422D-ACFE-AD037705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6FE217F6-D74A-4EC6-A9B9-4147D2A234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8FB5C095-60B9-4595-9C6F-6E74D278F9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76" id="{62923738-A9C5-4ED5-AD27-7977E580D4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00E7C8BE-CE44-48C7-BEF7-AD1CD6E600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2C3630B4-9258-4547-89E4-59291BF9FC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78" id="{5C733088-322F-44A6-B4B8-EC594A68877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8496-591F-4C61-8F69-E482972D4A5C}">
  <sheetPr>
    <pageSetUpPr fitToPage="1"/>
  </sheetPr>
  <dimension ref="A1:AG57"/>
  <sheetViews>
    <sheetView showGridLines="0" topLeftCell="A22" workbookViewId="0">
      <selection activeCell="E27" sqref="E27:J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149</v>
      </c>
      <c r="B1" s="4"/>
    </row>
    <row r="3" spans="1:33">
      <c r="A3" s="1" t="s">
        <v>135</v>
      </c>
    </row>
    <row r="4" spans="1:33" ht="15.75" thickBot="1"/>
    <row r="5" spans="1:33" ht="21.75" customHeight="1">
      <c r="A5" s="441" t="s">
        <v>16</v>
      </c>
      <c r="B5" s="428"/>
      <c r="C5" s="428"/>
      <c r="D5" s="428"/>
      <c r="E5" s="414" t="s">
        <v>164</v>
      </c>
      <c r="F5" s="477"/>
      <c r="G5" s="477"/>
      <c r="H5" s="477"/>
      <c r="I5" s="477"/>
      <c r="J5" s="415"/>
      <c r="L5" s="478" t="s">
        <v>131</v>
      </c>
      <c r="M5" s="477"/>
      <c r="N5" s="477"/>
      <c r="O5" s="477"/>
      <c r="P5" s="477"/>
      <c r="Q5" s="415"/>
      <c r="S5" s="471" t="s">
        <v>160</v>
      </c>
      <c r="T5" s="471"/>
      <c r="U5" s="471"/>
    </row>
    <row r="6" spans="1:33" ht="18.75" customHeight="1">
      <c r="A6" s="455"/>
      <c r="B6" s="429"/>
      <c r="C6" s="429"/>
      <c r="D6" s="429"/>
      <c r="E6" s="479">
        <v>2025</v>
      </c>
      <c r="F6" s="473"/>
      <c r="G6" s="474"/>
      <c r="H6" s="480">
        <v>2026</v>
      </c>
      <c r="I6" s="481"/>
      <c r="J6" s="482"/>
      <c r="L6" s="472">
        <f>E6</f>
        <v>2025</v>
      </c>
      <c r="M6" s="473"/>
      <c r="N6" s="474"/>
      <c r="O6" s="479">
        <f>H6</f>
        <v>2026</v>
      </c>
      <c r="P6" s="473"/>
      <c r="Q6" s="483"/>
      <c r="S6" s="475" t="s">
        <v>130</v>
      </c>
      <c r="T6" s="476" t="s">
        <v>129</v>
      </c>
      <c r="U6" s="429" t="s">
        <v>12</v>
      </c>
    </row>
    <row r="7" spans="1:33" ht="18.75" customHeight="1" thickBot="1">
      <c r="A7" s="442"/>
      <c r="B7" s="465"/>
      <c r="C7" s="465"/>
      <c r="D7" s="465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31"/>
      <c r="T7" s="419"/>
      <c r="U7" s="465"/>
    </row>
    <row r="8" spans="1:33" ht="24" customHeight="1" thickBot="1">
      <c r="A8" s="12" t="s">
        <v>20</v>
      </c>
      <c r="B8" s="13"/>
      <c r="C8" s="13"/>
      <c r="D8" s="13"/>
      <c r="E8" s="17">
        <v>13562.210000000001</v>
      </c>
      <c r="F8" s="340">
        <v>37412</v>
      </c>
      <c r="G8" s="162">
        <v>50974.210000000006</v>
      </c>
      <c r="H8" s="17">
        <v>9950.8099999999959</v>
      </c>
      <c r="I8" s="340">
        <v>32014.380000000005</v>
      </c>
      <c r="J8" s="18">
        <v>41965.19</v>
      </c>
      <c r="L8" s="334">
        <f t="shared" ref="L8:Q8" si="0">E8/E16</f>
        <v>0.5651488336953836</v>
      </c>
      <c r="M8" s="343">
        <f t="shared" si="0"/>
        <v>0.39762754143592099</v>
      </c>
      <c r="N8" s="338">
        <f t="shared" si="0"/>
        <v>0.43167153940140401</v>
      </c>
      <c r="O8" s="334">
        <f t="shared" si="0"/>
        <v>0.51553365564947784</v>
      </c>
      <c r="P8" s="343">
        <f t="shared" si="0"/>
        <v>0.38186361402055247</v>
      </c>
      <c r="Q8" s="335">
        <f t="shared" si="0"/>
        <v>0.40687926808020664</v>
      </c>
      <c r="S8" s="325">
        <f t="shared" ref="S8:U19" si="1">(H8-E8)/E8</f>
        <v>-0.26628403482913221</v>
      </c>
      <c r="T8" s="329">
        <f t="shared" si="1"/>
        <v>-0.14427509889874893</v>
      </c>
      <c r="U8" s="164">
        <f t="shared" si="1"/>
        <v>-0.1767368243666749</v>
      </c>
    </row>
    <row r="9" spans="1:33" s="3" customFormat="1" ht="24" customHeight="1">
      <c r="A9" s="46"/>
      <c r="B9" s="177" t="s">
        <v>33</v>
      </c>
      <c r="C9" s="177"/>
      <c r="D9" s="178"/>
      <c r="E9" s="39">
        <v>11740.87</v>
      </c>
      <c r="F9" s="153">
        <v>24993.15</v>
      </c>
      <c r="G9" s="112">
        <v>36734.020000000004</v>
      </c>
      <c r="H9" s="39">
        <v>9020.8399999999965</v>
      </c>
      <c r="I9" s="153">
        <v>23480.530000000002</v>
      </c>
      <c r="J9" s="20">
        <v>32501.37</v>
      </c>
      <c r="K9"/>
      <c r="L9" s="345">
        <f t="shared" ref="L9:Q9" si="2">E9/E8</f>
        <v>0.86570477820355241</v>
      </c>
      <c r="M9" s="346">
        <f t="shared" si="2"/>
        <v>0.66805169464342995</v>
      </c>
      <c r="N9" s="347">
        <f t="shared" si="2"/>
        <v>0.72063931937346359</v>
      </c>
      <c r="O9" s="345">
        <f t="shared" si="2"/>
        <v>0.90654328642592918</v>
      </c>
      <c r="P9" s="346">
        <f t="shared" si="2"/>
        <v>0.73343697425969201</v>
      </c>
      <c r="Q9" s="347">
        <f t="shared" si="2"/>
        <v>0.77448404260769454</v>
      </c>
      <c r="R9"/>
      <c r="S9" s="326">
        <f t="shared" si="1"/>
        <v>-0.23167192891157165</v>
      </c>
      <c r="T9" s="330">
        <f t="shared" si="1"/>
        <v>-6.0521382858903294E-2</v>
      </c>
      <c r="U9" s="209">
        <f t="shared" si="1"/>
        <v>-0.11522425261378974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1821.3399999999997</v>
      </c>
      <c r="F10" s="154">
        <v>11765.659999999998</v>
      </c>
      <c r="G10" s="119">
        <v>13586.999999999998</v>
      </c>
      <c r="H10" s="19">
        <v>929.07</v>
      </c>
      <c r="I10" s="154">
        <v>8150.0200000000013</v>
      </c>
      <c r="J10" s="20">
        <v>9079.090000000002</v>
      </c>
      <c r="L10" s="345">
        <f t="shared" ref="L10:Q10" si="3">E10/E8</f>
        <v>0.13429522179644759</v>
      </c>
      <c r="M10" s="346">
        <f t="shared" si="3"/>
        <v>0.3144889340318614</v>
      </c>
      <c r="N10" s="347">
        <f t="shared" si="3"/>
        <v>0.26654655363957569</v>
      </c>
      <c r="O10" s="345">
        <f t="shared" si="3"/>
        <v>9.3366268675615399E-2</v>
      </c>
      <c r="P10" s="346">
        <f t="shared" si="3"/>
        <v>0.25457372593190936</v>
      </c>
      <c r="Q10" s="347">
        <f t="shared" si="3"/>
        <v>0.21634812090687547</v>
      </c>
      <c r="S10" s="326">
        <f t="shared" si="1"/>
        <v>-0.48989754795919477</v>
      </c>
      <c r="T10" s="330">
        <f t="shared" si="1"/>
        <v>-0.30730447760686586</v>
      </c>
      <c r="U10" s="209">
        <f t="shared" si="1"/>
        <v>-0.331781114300434</v>
      </c>
    </row>
    <row r="11" spans="1:33" ht="24" customHeight="1" thickBot="1">
      <c r="A11" s="8"/>
      <c r="B11" t="s">
        <v>36</v>
      </c>
      <c r="E11" s="19"/>
      <c r="F11" s="154">
        <v>653.19000000000005</v>
      </c>
      <c r="G11" s="119">
        <v>653.19000000000005</v>
      </c>
      <c r="H11" s="19">
        <v>0.9</v>
      </c>
      <c r="I11" s="154">
        <v>383.83</v>
      </c>
      <c r="J11" s="20">
        <v>384.72999999999996</v>
      </c>
      <c r="L11" s="345">
        <f t="shared" ref="L11:Q11" si="4">E11/E8</f>
        <v>0</v>
      </c>
      <c r="M11" s="346">
        <f t="shared" si="4"/>
        <v>1.745937132470865E-2</v>
      </c>
      <c r="N11" s="347">
        <f t="shared" si="4"/>
        <v>1.2814126986960661E-2</v>
      </c>
      <c r="O11" s="345">
        <f t="shared" si="4"/>
        <v>9.0444898455502653E-5</v>
      </c>
      <c r="P11" s="346">
        <f t="shared" si="4"/>
        <v>1.1989299808398598E-2</v>
      </c>
      <c r="Q11" s="347">
        <f t="shared" si="4"/>
        <v>9.1678364854299466E-3</v>
      </c>
      <c r="S11" s="326"/>
      <c r="T11" s="330">
        <f t="shared" si="1"/>
        <v>-0.41237618457110498</v>
      </c>
      <c r="U11" s="209">
        <f t="shared" si="1"/>
        <v>-0.4109983312665535</v>
      </c>
    </row>
    <row r="12" spans="1:33" ht="24" customHeight="1" thickBot="1">
      <c r="A12" s="12" t="s">
        <v>21</v>
      </c>
      <c r="B12" s="13"/>
      <c r="C12" s="13"/>
      <c r="D12" s="13"/>
      <c r="E12" s="17">
        <v>10435.379999999999</v>
      </c>
      <c r="F12" s="340">
        <v>56676.049999999996</v>
      </c>
      <c r="G12" s="162">
        <v>67111.429999999993</v>
      </c>
      <c r="H12" s="17">
        <v>9351.1500000000033</v>
      </c>
      <c r="I12" s="340">
        <v>51822.829999999994</v>
      </c>
      <c r="J12" s="18">
        <v>61173.98</v>
      </c>
      <c r="L12" s="334">
        <f t="shared" ref="L12:Q12" si="5">E12/E16</f>
        <v>0.4348511663046164</v>
      </c>
      <c r="M12" s="343">
        <f t="shared" si="5"/>
        <v>0.60237245856407906</v>
      </c>
      <c r="N12" s="335">
        <f t="shared" si="5"/>
        <v>0.56832846059859599</v>
      </c>
      <c r="O12" s="334">
        <f t="shared" si="5"/>
        <v>0.4844663443505221</v>
      </c>
      <c r="P12" s="343">
        <f t="shared" si="5"/>
        <v>0.61813638597944742</v>
      </c>
      <c r="Q12" s="335">
        <f t="shared" si="5"/>
        <v>0.59312073191979342</v>
      </c>
      <c r="S12" s="327">
        <f t="shared" si="1"/>
        <v>-0.10389942675781773</v>
      </c>
      <c r="T12" s="331">
        <f t="shared" si="1"/>
        <v>-8.5630879357329978E-2</v>
      </c>
      <c r="U12" s="328">
        <f t="shared" si="1"/>
        <v>-8.8471516699912225E-2</v>
      </c>
    </row>
    <row r="13" spans="1:33" s="3" customFormat="1" ht="24" customHeight="1">
      <c r="A13" s="46"/>
      <c r="B13" s="3" t="s">
        <v>33</v>
      </c>
      <c r="E13" s="31">
        <v>9332.119999999999</v>
      </c>
      <c r="F13" s="341">
        <v>49747.779999999992</v>
      </c>
      <c r="G13" s="357">
        <v>59079.899999999994</v>
      </c>
      <c r="H13" s="31">
        <v>8676.2000000000025</v>
      </c>
      <c r="I13" s="341">
        <v>46817.38</v>
      </c>
      <c r="J13" s="355">
        <v>55493.58</v>
      </c>
      <c r="K13"/>
      <c r="L13" s="336">
        <f>E13/G13</f>
        <v>0.15795761333380726</v>
      </c>
      <c r="M13" s="344">
        <f>F13/G13</f>
        <v>0.84204238666619269</v>
      </c>
      <c r="N13" s="337">
        <f>G13/$G$12</f>
        <v>0.88032545275819629</v>
      </c>
      <c r="O13" s="336">
        <f>H13/J13</f>
        <v>0.15634601335866244</v>
      </c>
      <c r="P13" s="344">
        <f>I13/J13</f>
        <v>0.84365398664133751</v>
      </c>
      <c r="Q13" s="337">
        <f t="shared" ref="Q13:Q15" si="6">O13+P13</f>
        <v>1</v>
      </c>
      <c r="R13"/>
      <c r="S13" s="326">
        <f t="shared" si="1"/>
        <v>-7.0286280073552046E-2</v>
      </c>
      <c r="T13" s="330">
        <f t="shared" si="1"/>
        <v>-5.890514109373312E-2</v>
      </c>
      <c r="U13" s="209">
        <f t="shared" si="1"/>
        <v>-6.0702878644005705E-2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863.25999999999988</v>
      </c>
      <c r="F14" s="154">
        <v>6491.5900000000011</v>
      </c>
      <c r="G14" s="119">
        <v>7354.8500000000013</v>
      </c>
      <c r="H14" s="19">
        <v>652.45000000000016</v>
      </c>
      <c r="I14" s="154">
        <v>4765.4499999999989</v>
      </c>
      <c r="J14" s="20">
        <v>5417.8999999999987</v>
      </c>
      <c r="L14" s="345">
        <f>E14/G14</f>
        <v>0.11737288999775655</v>
      </c>
      <c r="M14" s="346">
        <f>F14/G14</f>
        <v>0.88262711000224336</v>
      </c>
      <c r="N14" s="410">
        <f t="shared" ref="N14:N15" si="7">G14/$G$12</f>
        <v>0.10959161501997502</v>
      </c>
      <c r="O14" s="345">
        <f>H14/J14</f>
        <v>0.12042488787168466</v>
      </c>
      <c r="P14" s="346">
        <f>I14/J14</f>
        <v>0.87957511212831541</v>
      </c>
      <c r="Q14" s="347">
        <f t="shared" si="6"/>
        <v>1</v>
      </c>
      <c r="S14" s="326">
        <f t="shared" si="1"/>
        <v>-0.24420221022635097</v>
      </c>
      <c r="T14" s="330">
        <f t="shared" si="1"/>
        <v>-0.26590403891804654</v>
      </c>
      <c r="U14" s="209">
        <f t="shared" si="1"/>
        <v>-0.26335683256626607</v>
      </c>
    </row>
    <row r="15" spans="1:33" ht="24" customHeight="1" thickBot="1">
      <c r="A15" s="8"/>
      <c r="B15" t="s">
        <v>36</v>
      </c>
      <c r="E15" s="19">
        <v>240</v>
      </c>
      <c r="F15" s="154">
        <v>436.68</v>
      </c>
      <c r="G15" s="119">
        <v>676.68000000000006</v>
      </c>
      <c r="H15" s="19">
        <v>22.5</v>
      </c>
      <c r="I15" s="154">
        <v>240</v>
      </c>
      <c r="J15" s="20">
        <v>262.5</v>
      </c>
      <c r="L15" s="348">
        <f>E15/G15</f>
        <v>0.35467281432878167</v>
      </c>
      <c r="M15" s="349">
        <f>F15/G15</f>
        <v>0.64532718567121827</v>
      </c>
      <c r="N15" s="347">
        <f t="shared" si="7"/>
        <v>1.0082932221828683E-2</v>
      </c>
      <c r="O15" s="348">
        <f>H15/J15</f>
        <v>8.5714285714285715E-2</v>
      </c>
      <c r="P15" s="349">
        <f>I15/J15</f>
        <v>0.91428571428571426</v>
      </c>
      <c r="Q15" s="350">
        <f t="shared" si="6"/>
        <v>1</v>
      </c>
      <c r="S15" s="326">
        <f t="shared" si="1"/>
        <v>-0.90625</v>
      </c>
      <c r="T15" s="330">
        <f t="shared" si="1"/>
        <v>-0.45039846111569115</v>
      </c>
      <c r="U15" s="209">
        <f t="shared" si="1"/>
        <v>-0.61207660932789509</v>
      </c>
    </row>
    <row r="16" spans="1:33" ht="24" customHeight="1" thickBot="1">
      <c r="A16" s="12" t="s">
        <v>12</v>
      </c>
      <c r="B16" s="13"/>
      <c r="C16" s="13"/>
      <c r="D16" s="13"/>
      <c r="E16" s="17">
        <v>23997.59</v>
      </c>
      <c r="F16" s="340">
        <v>94088.049999999988</v>
      </c>
      <c r="G16" s="162">
        <v>118085.64</v>
      </c>
      <c r="H16" s="17">
        <v>19301.96</v>
      </c>
      <c r="I16" s="340">
        <v>83837.210000000006</v>
      </c>
      <c r="J16" s="18">
        <v>103139.17</v>
      </c>
      <c r="L16" s="334">
        <f>L8+L12</f>
        <v>1</v>
      </c>
      <c r="M16" s="343">
        <f t="shared" ref="M16:Q16" si="8">M8+M12</f>
        <v>1</v>
      </c>
      <c r="N16" s="338">
        <f t="shared" si="8"/>
        <v>1</v>
      </c>
      <c r="O16" s="334">
        <f t="shared" si="8"/>
        <v>1</v>
      </c>
      <c r="P16" s="343">
        <f t="shared" si="8"/>
        <v>0.99999999999999989</v>
      </c>
      <c r="Q16" s="335">
        <f t="shared" si="8"/>
        <v>1</v>
      </c>
      <c r="S16" s="327">
        <f t="shared" si="1"/>
        <v>-0.19567089861940307</v>
      </c>
      <c r="T16" s="331">
        <f t="shared" si="1"/>
        <v>-0.10894943619301264</v>
      </c>
      <c r="U16" s="328">
        <f t="shared" si="1"/>
        <v>-0.12657313793616226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21072.989999999998</v>
      </c>
      <c r="F17" s="342">
        <f t="shared" ref="F17:G19" si="9">F9+F13</f>
        <v>74740.929999999993</v>
      </c>
      <c r="G17" s="324">
        <f t="shared" si="9"/>
        <v>95813.92</v>
      </c>
      <c r="H17" s="180">
        <f>H9+H13</f>
        <v>17697.04</v>
      </c>
      <c r="I17" s="342">
        <f t="shared" ref="I17:J19" si="10">I9+I13</f>
        <v>70297.91</v>
      </c>
      <c r="J17" s="356">
        <f t="shared" si="10"/>
        <v>87994.95</v>
      </c>
      <c r="K17"/>
      <c r="L17" s="336">
        <f t="shared" ref="L17:Q17" si="11">E17/E16</f>
        <v>0.87812942883014489</v>
      </c>
      <c r="M17" s="344">
        <f t="shared" si="11"/>
        <v>0.79437218647851671</v>
      </c>
      <c r="N17" s="339">
        <f t="shared" si="11"/>
        <v>0.81139349373895076</v>
      </c>
      <c r="O17" s="336">
        <f t="shared" si="11"/>
        <v>0.91685196736497232</v>
      </c>
      <c r="P17" s="344">
        <f t="shared" si="11"/>
        <v>0.83850488345210916</v>
      </c>
      <c r="Q17" s="337">
        <f t="shared" si="11"/>
        <v>0.85316713330153804</v>
      </c>
      <c r="R17"/>
      <c r="S17" s="326">
        <f t="shared" si="1"/>
        <v>-0.16020270497921735</v>
      </c>
      <c r="T17" s="330">
        <f t="shared" si="1"/>
        <v>-5.9445607647643534E-2</v>
      </c>
      <c r="U17" s="209">
        <f t="shared" si="1"/>
        <v>-8.1605783376778665E-2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2684.5999999999995</v>
      </c>
      <c r="F18" s="154">
        <f t="shared" si="9"/>
        <v>18257.25</v>
      </c>
      <c r="G18" s="119">
        <f t="shared" si="9"/>
        <v>20941.849999999999</v>
      </c>
      <c r="H18" s="19">
        <f>H10+H14</f>
        <v>1581.5200000000002</v>
      </c>
      <c r="I18" s="154">
        <f t="shared" si="10"/>
        <v>12915.470000000001</v>
      </c>
      <c r="J18" s="20">
        <f t="shared" si="10"/>
        <v>14496.990000000002</v>
      </c>
      <c r="L18" s="345">
        <f t="shared" ref="L18:Q18" si="12">E18/E16</f>
        <v>0.11186956690234309</v>
      </c>
      <c r="M18" s="346">
        <f t="shared" si="12"/>
        <v>0.19404430211913204</v>
      </c>
      <c r="N18" s="323">
        <f t="shared" si="12"/>
        <v>0.17734459499055091</v>
      </c>
      <c r="O18" s="345">
        <f t="shared" si="12"/>
        <v>8.1935720517501864E-2</v>
      </c>
      <c r="P18" s="346">
        <f t="shared" si="12"/>
        <v>0.15405414850995161</v>
      </c>
      <c r="Q18" s="347">
        <f t="shared" si="12"/>
        <v>0.1405575592667655</v>
      </c>
      <c r="S18" s="326">
        <f t="shared" si="1"/>
        <v>-0.41089175296133484</v>
      </c>
      <c r="T18" s="330">
        <f t="shared" si="1"/>
        <v>-0.29258404195593524</v>
      </c>
      <c r="U18" s="209">
        <f t="shared" si="1"/>
        <v>-0.3077502703915842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240</v>
      </c>
      <c r="F19" s="155">
        <f t="shared" si="9"/>
        <v>1089.8700000000001</v>
      </c>
      <c r="G19" s="123">
        <f t="shared" si="9"/>
        <v>1329.8700000000001</v>
      </c>
      <c r="H19" s="21">
        <f>H11+H15</f>
        <v>23.4</v>
      </c>
      <c r="I19" s="155">
        <f t="shared" si="10"/>
        <v>623.82999999999993</v>
      </c>
      <c r="J19" s="22">
        <f t="shared" si="10"/>
        <v>647.23</v>
      </c>
      <c r="L19" s="348">
        <f t="shared" ref="L19:Q19" si="13">E19/E16</f>
        <v>1.0001004267511862E-2</v>
      </c>
      <c r="M19" s="349">
        <f t="shared" si="13"/>
        <v>1.1583511402351311E-2</v>
      </c>
      <c r="N19" s="351">
        <f t="shared" si="13"/>
        <v>1.126191127049826E-2</v>
      </c>
      <c r="O19" s="348">
        <f t="shared" si="13"/>
        <v>1.2123121175258884E-3</v>
      </c>
      <c r="P19" s="349">
        <f t="shared" si="13"/>
        <v>7.4409680379392386E-3</v>
      </c>
      <c r="Q19" s="350">
        <f t="shared" si="13"/>
        <v>6.2753074316964155E-3</v>
      </c>
      <c r="S19" s="332">
        <f t="shared" si="1"/>
        <v>-0.90249999999999997</v>
      </c>
      <c r="T19" s="333">
        <f t="shared" si="1"/>
        <v>-0.42761063246075232</v>
      </c>
      <c r="U19" s="208">
        <f t="shared" si="1"/>
        <v>-0.51331333137825508</v>
      </c>
    </row>
    <row r="20" spans="1:33" ht="6.75" customHeight="1"/>
    <row r="22" spans="1:33" ht="25.5" customHeight="1">
      <c r="A22" s="1" t="s">
        <v>134</v>
      </c>
    </row>
    <row r="23" spans="1:33" ht="15.75" thickBot="1"/>
    <row r="24" spans="1:33" ht="21.75" customHeight="1">
      <c r="A24" s="441" t="s">
        <v>16</v>
      </c>
      <c r="B24" s="428"/>
      <c r="C24" s="428"/>
      <c r="D24" s="428"/>
      <c r="E24" s="414" t="str">
        <f>E5</f>
        <v>jan-fev</v>
      </c>
      <c r="F24" s="477"/>
      <c r="G24" s="477"/>
      <c r="H24" s="477"/>
      <c r="I24" s="477"/>
      <c r="J24" s="415"/>
      <c r="L24" s="478" t="s">
        <v>131</v>
      </c>
      <c r="M24" s="477"/>
      <c r="N24" s="477"/>
      <c r="O24" s="477"/>
      <c r="P24" s="477"/>
      <c r="Q24" s="415"/>
      <c r="S24" s="471" t="s">
        <v>160</v>
      </c>
      <c r="T24" s="471"/>
      <c r="U24" s="471"/>
    </row>
    <row r="25" spans="1:33" ht="18.75" customHeight="1">
      <c r="A25" s="455"/>
      <c r="B25" s="429"/>
      <c r="C25" s="429"/>
      <c r="D25" s="429"/>
      <c r="E25" s="479">
        <f>E6</f>
        <v>2025</v>
      </c>
      <c r="F25" s="473"/>
      <c r="G25" s="474"/>
      <c r="H25" s="480">
        <f>H6</f>
        <v>2026</v>
      </c>
      <c r="I25" s="481"/>
      <c r="J25" s="482"/>
      <c r="L25" s="472">
        <f>E25</f>
        <v>2025</v>
      </c>
      <c r="M25" s="473"/>
      <c r="N25" s="474"/>
      <c r="O25" s="479">
        <f>H25</f>
        <v>2026</v>
      </c>
      <c r="P25" s="473"/>
      <c r="Q25" s="483"/>
      <c r="S25" s="475" t="s">
        <v>130</v>
      </c>
      <c r="T25" s="476" t="s">
        <v>129</v>
      </c>
      <c r="U25" s="429" t="s">
        <v>12</v>
      </c>
    </row>
    <row r="26" spans="1:33" ht="18.75" customHeight="1" thickBot="1">
      <c r="A26" s="442"/>
      <c r="B26" s="465"/>
      <c r="C26" s="465"/>
      <c r="D26" s="465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31"/>
      <c r="T26" s="419"/>
      <c r="U26" s="465"/>
    </row>
    <row r="27" spans="1:33" ht="24" customHeight="1" thickBot="1">
      <c r="A27" s="12" t="s">
        <v>20</v>
      </c>
      <c r="B27" s="13"/>
      <c r="C27" s="13"/>
      <c r="D27" s="13"/>
      <c r="E27" s="17">
        <v>3111.6149999999993</v>
      </c>
      <c r="F27" s="340">
        <v>8723.0380000000005</v>
      </c>
      <c r="G27" s="162">
        <v>11834.652999999998</v>
      </c>
      <c r="H27" s="17">
        <v>2348.1819999999998</v>
      </c>
      <c r="I27" s="340">
        <v>6925.277000000001</v>
      </c>
      <c r="J27" s="18">
        <v>9273.4590000000007</v>
      </c>
      <c r="L27" s="334">
        <f t="shared" ref="L27:Q27" si="14">E27/E35</f>
        <v>0.52189942565510095</v>
      </c>
      <c r="M27" s="343">
        <f t="shared" si="14"/>
        <v>0.37082270972487791</v>
      </c>
      <c r="N27" s="338">
        <f t="shared" si="14"/>
        <v>0.40137100961589006</v>
      </c>
      <c r="O27" s="334">
        <f t="shared" si="14"/>
        <v>0.47916703227188795</v>
      </c>
      <c r="P27" s="343">
        <f t="shared" si="14"/>
        <v>0.33724577981180931</v>
      </c>
      <c r="Q27" s="335">
        <f t="shared" si="14"/>
        <v>0.36458929984745247</v>
      </c>
      <c r="S27" s="325">
        <f t="shared" ref="S27:U38" si="15">(H27-E27)/E27</f>
        <v>-0.24534944072451112</v>
      </c>
      <c r="T27" s="329">
        <f t="shared" si="15"/>
        <v>-0.20609345046989355</v>
      </c>
      <c r="U27" s="164">
        <f t="shared" si="15"/>
        <v>-0.2164147947557058</v>
      </c>
    </row>
    <row r="28" spans="1:33" ht="24" customHeight="1">
      <c r="A28" s="46"/>
      <c r="B28" s="177" t="s">
        <v>33</v>
      </c>
      <c r="C28" s="177"/>
      <c r="D28" s="178"/>
      <c r="E28" s="39">
        <v>2840.8249999999994</v>
      </c>
      <c r="F28" s="153">
        <v>6382.8760000000002</v>
      </c>
      <c r="G28" s="112">
        <v>9223.7009999999991</v>
      </c>
      <c r="H28" s="39">
        <v>2207.6389999999997</v>
      </c>
      <c r="I28" s="153">
        <v>5529.3300000000008</v>
      </c>
      <c r="J28" s="20">
        <v>7736.969000000001</v>
      </c>
      <c r="L28" s="345">
        <f t="shared" ref="L28:Q28" si="16">E28/E27</f>
        <v>0.91297445217354978</v>
      </c>
      <c r="M28" s="346">
        <f t="shared" si="16"/>
        <v>0.73172626325828227</v>
      </c>
      <c r="N28" s="347">
        <f t="shared" si="16"/>
        <v>0.77938077271889594</v>
      </c>
      <c r="O28" s="345">
        <f t="shared" si="16"/>
        <v>0.9401481656873274</v>
      </c>
      <c r="P28" s="346">
        <f t="shared" si="16"/>
        <v>0.79842726868542591</v>
      </c>
      <c r="Q28" s="347">
        <f t="shared" si="16"/>
        <v>0.83431317267914817</v>
      </c>
      <c r="S28" s="326">
        <f t="shared" si="15"/>
        <v>-0.22288806948685674</v>
      </c>
      <c r="T28" s="330">
        <f t="shared" si="15"/>
        <v>-0.1337243587373465</v>
      </c>
      <c r="U28" s="209">
        <f t="shared" si="15"/>
        <v>-0.1611860575272332</v>
      </c>
    </row>
    <row r="29" spans="1:33" ht="24" customHeight="1">
      <c r="A29" s="8"/>
      <c r="B29" t="s">
        <v>37</v>
      </c>
      <c r="E29" s="19">
        <v>270.78999999999996</v>
      </c>
      <c r="F29" s="154">
        <v>2176.9679999999998</v>
      </c>
      <c r="G29" s="119">
        <v>2447.7579999999998</v>
      </c>
      <c r="H29" s="19">
        <v>139.75399999999999</v>
      </c>
      <c r="I29" s="154">
        <v>1270.8039999999999</v>
      </c>
      <c r="J29" s="20">
        <v>1410.5579999999998</v>
      </c>
      <c r="L29" s="345">
        <f t="shared" ref="L29:Q29" si="17">E29/E27</f>
        <v>8.7025547826450264E-2</v>
      </c>
      <c r="M29" s="346">
        <f t="shared" si="17"/>
        <v>0.24956534638505526</v>
      </c>
      <c r="N29" s="347">
        <f t="shared" si="17"/>
        <v>0.20682972284865472</v>
      </c>
      <c r="O29" s="345">
        <f t="shared" si="17"/>
        <v>5.9515829692928401E-2</v>
      </c>
      <c r="P29" s="346">
        <f t="shared" si="17"/>
        <v>0.1835022627975747</v>
      </c>
      <c r="Q29" s="347">
        <f t="shared" si="17"/>
        <v>0.15210699696844507</v>
      </c>
      <c r="S29" s="326">
        <f t="shared" si="15"/>
        <v>-0.48390265519406178</v>
      </c>
      <c r="T29" s="330">
        <f t="shared" si="15"/>
        <v>-0.41625049150929183</v>
      </c>
      <c r="U29" s="209">
        <f t="shared" si="15"/>
        <v>-0.42373469926357105</v>
      </c>
    </row>
    <row r="30" spans="1:33" ht="24" customHeight="1" thickBot="1">
      <c r="A30" s="8"/>
      <c r="B30" t="s">
        <v>36</v>
      </c>
      <c r="E30" s="19"/>
      <c r="F30" s="154">
        <v>163.19400000000002</v>
      </c>
      <c r="G30" s="119">
        <v>163.19400000000002</v>
      </c>
      <c r="H30" s="19">
        <v>0.78900000000000003</v>
      </c>
      <c r="I30" s="154">
        <v>125.143</v>
      </c>
      <c r="J30" s="20">
        <v>125.932</v>
      </c>
      <c r="L30" s="345">
        <f t="shared" ref="L30:Q30" si="18">E30/E27</f>
        <v>0</v>
      </c>
      <c r="M30" s="346">
        <f t="shared" si="18"/>
        <v>1.8708390356662438E-2</v>
      </c>
      <c r="N30" s="347">
        <f t="shared" si="18"/>
        <v>1.3789504432449353E-2</v>
      </c>
      <c r="O30" s="345">
        <f t="shared" si="18"/>
        <v>3.3600461974412547E-4</v>
      </c>
      <c r="P30" s="346">
        <f t="shared" si="18"/>
        <v>1.807046851699939E-2</v>
      </c>
      <c r="Q30" s="347">
        <f t="shared" si="18"/>
        <v>1.3579830352406798E-2</v>
      </c>
      <c r="S30" s="326"/>
      <c r="T30" s="330">
        <f t="shared" si="15"/>
        <v>-0.23316420946848543</v>
      </c>
      <c r="U30" s="209">
        <f t="shared" si="15"/>
        <v>-0.22832947289728794</v>
      </c>
    </row>
    <row r="31" spans="1:33" ht="24" customHeight="1" thickBot="1">
      <c r="A31" s="12" t="s">
        <v>21</v>
      </c>
      <c r="B31" s="13"/>
      <c r="C31" s="13"/>
      <c r="D31" s="13"/>
      <c r="E31" s="17">
        <v>2850.4819999999991</v>
      </c>
      <c r="F31" s="340">
        <v>14800.434999999999</v>
      </c>
      <c r="G31" s="162">
        <v>17650.916999999998</v>
      </c>
      <c r="H31" s="17">
        <v>2552.3679999999986</v>
      </c>
      <c r="I31" s="340">
        <v>13609.530000000002</v>
      </c>
      <c r="J31" s="18">
        <v>16161.897999999999</v>
      </c>
      <c r="L31" s="334">
        <f t="shared" ref="L31:Q31" si="19">E31/E35</f>
        <v>0.47810057434489911</v>
      </c>
      <c r="M31" s="343">
        <f t="shared" si="19"/>
        <v>0.62917729027512237</v>
      </c>
      <c r="N31" s="335">
        <f t="shared" si="19"/>
        <v>0.59862899038410988</v>
      </c>
      <c r="O31" s="334">
        <f t="shared" si="19"/>
        <v>0.52083296772811205</v>
      </c>
      <c r="P31" s="343">
        <f t="shared" si="19"/>
        <v>0.66275422018819086</v>
      </c>
      <c r="Q31" s="335">
        <f t="shared" si="19"/>
        <v>0.63541070015254741</v>
      </c>
      <c r="S31" s="327">
        <f t="shared" si="15"/>
        <v>-0.10458371601715098</v>
      </c>
      <c r="T31" s="331">
        <f t="shared" si="15"/>
        <v>-8.0464189059307856E-2</v>
      </c>
      <c r="U31" s="328">
        <f t="shared" si="15"/>
        <v>-8.4359299859604955E-2</v>
      </c>
    </row>
    <row r="32" spans="1:33" ht="24" customHeight="1">
      <c r="A32" s="46"/>
      <c r="B32" s="3" t="s">
        <v>33</v>
      </c>
      <c r="C32" s="3"/>
      <c r="D32" s="3"/>
      <c r="E32" s="19">
        <v>2701.4109999999991</v>
      </c>
      <c r="F32" s="154">
        <v>13673.337999999998</v>
      </c>
      <c r="G32" s="119">
        <v>16374.748999999996</v>
      </c>
      <c r="H32" s="19">
        <v>2449.7659999999987</v>
      </c>
      <c r="I32" s="154">
        <v>12824.395000000002</v>
      </c>
      <c r="J32" s="20">
        <v>15274.161</v>
      </c>
      <c r="L32" s="336">
        <f>E32/G32</f>
        <v>0.16497419288686499</v>
      </c>
      <c r="M32" s="344">
        <f>F32/G32</f>
        <v>0.83502580711313501</v>
      </c>
      <c r="N32" s="337">
        <f t="shared" ref="N32:N34" si="20">L32+M32</f>
        <v>1</v>
      </c>
      <c r="O32" s="336">
        <f>H32/J32</f>
        <v>0.16038628897521762</v>
      </c>
      <c r="P32" s="344">
        <f>I32/J32</f>
        <v>0.83961371102478244</v>
      </c>
      <c r="Q32" s="337">
        <f t="shared" ref="Q32:Q34" si="21">O32+P32</f>
        <v>1</v>
      </c>
      <c r="S32" s="326">
        <f t="shared" si="15"/>
        <v>-9.3153170694870391E-2</v>
      </c>
      <c r="T32" s="330">
        <f t="shared" si="15"/>
        <v>-6.2087472715147959E-2</v>
      </c>
      <c r="U32" s="209">
        <f t="shared" si="15"/>
        <v>-6.7212511165819791E-2</v>
      </c>
    </row>
    <row r="33" spans="1:21" ht="24" customHeight="1">
      <c r="A33" s="8"/>
      <c r="B33" s="3" t="s">
        <v>37</v>
      </c>
      <c r="D33" s="3"/>
      <c r="E33" s="19">
        <v>128.67099999999999</v>
      </c>
      <c r="F33" s="154">
        <v>1080.8520000000003</v>
      </c>
      <c r="G33" s="119">
        <v>1209.5230000000004</v>
      </c>
      <c r="H33" s="19">
        <v>99.061999999999998</v>
      </c>
      <c r="I33" s="154">
        <v>764.0150000000001</v>
      </c>
      <c r="J33" s="20">
        <v>863.07700000000011</v>
      </c>
      <c r="L33" s="345">
        <f>E33/G33</f>
        <v>0.10638160663335873</v>
      </c>
      <c r="M33" s="346">
        <f>F33/G33</f>
        <v>0.89361839336664117</v>
      </c>
      <c r="N33" s="347">
        <f t="shared" si="20"/>
        <v>0.99999999999999989</v>
      </c>
      <c r="O33" s="345">
        <f>H33/J33</f>
        <v>0.11477770813032903</v>
      </c>
      <c r="P33" s="346">
        <f>I33/J33</f>
        <v>0.88522229186967094</v>
      </c>
      <c r="Q33" s="347">
        <f t="shared" si="21"/>
        <v>1</v>
      </c>
      <c r="S33" s="326">
        <f t="shared" si="15"/>
        <v>-0.23011401170426901</v>
      </c>
      <c r="T33" s="330">
        <f t="shared" si="15"/>
        <v>-0.29313634059057125</v>
      </c>
      <c r="U33" s="209">
        <f t="shared" si="15"/>
        <v>-0.2864319239898705</v>
      </c>
    </row>
    <row r="34" spans="1:21" ht="24" customHeight="1" thickBot="1">
      <c r="A34" s="8"/>
      <c r="B34" t="s">
        <v>36</v>
      </c>
      <c r="E34" s="19">
        <v>20.399999999999999</v>
      </c>
      <c r="F34" s="154">
        <v>46.245000000000005</v>
      </c>
      <c r="G34" s="119">
        <v>66.64500000000001</v>
      </c>
      <c r="H34" s="19">
        <v>3.54</v>
      </c>
      <c r="I34" s="154">
        <v>21.12</v>
      </c>
      <c r="J34" s="20">
        <v>24.66</v>
      </c>
      <c r="L34" s="348">
        <f>E34/G34</f>
        <v>0.30609948233175777</v>
      </c>
      <c r="M34" s="349">
        <f>F34/G34</f>
        <v>0.69390051766824212</v>
      </c>
      <c r="N34" s="350">
        <f t="shared" si="20"/>
        <v>0.99999999999999989</v>
      </c>
      <c r="O34" s="348">
        <f>H34/J34</f>
        <v>0.14355231143552311</v>
      </c>
      <c r="P34" s="349">
        <f>I34/J34</f>
        <v>0.85644768856447695</v>
      </c>
      <c r="Q34" s="350">
        <f t="shared" si="21"/>
        <v>1</v>
      </c>
      <c r="S34" s="326">
        <f t="shared" si="15"/>
        <v>-0.82647058823529418</v>
      </c>
      <c r="T34" s="330">
        <f t="shared" si="15"/>
        <v>-0.54330197859228024</v>
      </c>
      <c r="U34" s="209">
        <f t="shared" si="15"/>
        <v>-0.62997974341661056</v>
      </c>
    </row>
    <row r="35" spans="1:21" ht="24" customHeight="1" thickBot="1">
      <c r="A35" s="12" t="s">
        <v>12</v>
      </c>
      <c r="B35" s="13"/>
      <c r="C35" s="13"/>
      <c r="D35" s="13"/>
      <c r="E35" s="17">
        <v>5962.0969999999979</v>
      </c>
      <c r="F35" s="340">
        <v>23523.472999999994</v>
      </c>
      <c r="G35" s="162">
        <v>29485.569999999996</v>
      </c>
      <c r="H35" s="17">
        <v>4900.5499999999984</v>
      </c>
      <c r="I35" s="340">
        <v>20534.807000000001</v>
      </c>
      <c r="J35" s="18">
        <v>25435.357000000004</v>
      </c>
      <c r="L35" s="334">
        <f>L27+L31</f>
        <v>1</v>
      </c>
      <c r="M35" s="343">
        <f t="shared" ref="M35:Q35" si="22">M27+M31</f>
        <v>1.0000000000000002</v>
      </c>
      <c r="N35" s="338">
        <f t="shared" si="22"/>
        <v>1</v>
      </c>
      <c r="O35" s="334">
        <f t="shared" si="22"/>
        <v>1</v>
      </c>
      <c r="P35" s="343">
        <f t="shared" si="22"/>
        <v>1.0000000000000002</v>
      </c>
      <c r="Q35" s="335">
        <f t="shared" si="22"/>
        <v>0.99999999999999989</v>
      </c>
      <c r="S35" s="327">
        <f t="shared" si="15"/>
        <v>-0.17804926689384623</v>
      </c>
      <c r="T35" s="331">
        <f t="shared" si="15"/>
        <v>-0.12705037219631618</v>
      </c>
      <c r="U35" s="328">
        <f t="shared" si="15"/>
        <v>-0.13736254717137886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5542.235999999999</v>
      </c>
      <c r="F36" s="342">
        <f t="shared" ref="F36:G38" si="23">F28+F32</f>
        <v>20056.214</v>
      </c>
      <c r="G36" s="324">
        <f t="shared" si="23"/>
        <v>25598.449999999997</v>
      </c>
      <c r="H36" s="180">
        <f>H28+H32</f>
        <v>4657.4049999999988</v>
      </c>
      <c r="I36" s="342">
        <f t="shared" ref="I36:J38" si="24">I28+I32</f>
        <v>18353.725000000002</v>
      </c>
      <c r="J36" s="356">
        <f t="shared" si="24"/>
        <v>23011.13</v>
      </c>
      <c r="L36" s="336">
        <f>E36/E35</f>
        <v>0.92957830105749717</v>
      </c>
      <c r="M36" s="344">
        <f t="shared" ref="M36:Q36" si="25">F36/F35</f>
        <v>0.85260429019133377</v>
      </c>
      <c r="N36" s="339">
        <f t="shared" si="25"/>
        <v>0.86816873474041711</v>
      </c>
      <c r="O36" s="336">
        <f t="shared" si="25"/>
        <v>0.95038414055565201</v>
      </c>
      <c r="P36" s="344">
        <f t="shared" si="25"/>
        <v>0.89378609694262046</v>
      </c>
      <c r="Q36" s="337">
        <f t="shared" si="25"/>
        <v>0.90469066347289706</v>
      </c>
      <c r="S36" s="326">
        <f t="shared" si="15"/>
        <v>-0.15965234970145628</v>
      </c>
      <c r="T36" s="330">
        <f t="shared" si="15"/>
        <v>-8.488586130961695E-2</v>
      </c>
      <c r="U36" s="209">
        <f t="shared" si="15"/>
        <v>-0.10107330717289509</v>
      </c>
    </row>
    <row r="37" spans="1:21" ht="24" customHeight="1">
      <c r="A37" s="8"/>
      <c r="B37" s="3" t="s">
        <v>37</v>
      </c>
      <c r="C37" s="3"/>
      <c r="D37" s="183"/>
      <c r="E37" s="19">
        <f>E29+E33</f>
        <v>399.46099999999996</v>
      </c>
      <c r="F37" s="154">
        <f t="shared" si="23"/>
        <v>3257.82</v>
      </c>
      <c r="G37" s="119">
        <f t="shared" si="23"/>
        <v>3657.2809999999999</v>
      </c>
      <c r="H37" s="19">
        <f>H29+H33</f>
        <v>238.81599999999997</v>
      </c>
      <c r="I37" s="154">
        <f t="shared" si="24"/>
        <v>2034.819</v>
      </c>
      <c r="J37" s="20">
        <f t="shared" si="24"/>
        <v>2273.6349999999998</v>
      </c>
      <c r="L37" s="345">
        <f>E37/E35</f>
        <v>6.7000084030836821E-2</v>
      </c>
      <c r="M37" s="346">
        <f t="shared" ref="M37:Q37" si="26">F37/F35</f>
        <v>0.13849230511157945</v>
      </c>
      <c r="N37" s="323">
        <f t="shared" si="26"/>
        <v>0.1240362997900329</v>
      </c>
      <c r="O37" s="345">
        <f t="shared" si="26"/>
        <v>4.8732489210394761E-2</v>
      </c>
      <c r="P37" s="346">
        <f t="shared" si="26"/>
        <v>9.909121619696741E-2</v>
      </c>
      <c r="Q37" s="347">
        <f t="shared" si="26"/>
        <v>8.9388759119834627E-2</v>
      </c>
      <c r="S37" s="326">
        <f t="shared" si="15"/>
        <v>-0.40215440305812084</v>
      </c>
      <c r="T37" s="330">
        <f t="shared" si="15"/>
        <v>-0.37540471849273443</v>
      </c>
      <c r="U37" s="209">
        <f t="shared" si="15"/>
        <v>-0.37832641243590531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20.399999999999999</v>
      </c>
      <c r="F38" s="155">
        <f t="shared" si="23"/>
        <v>209.43900000000002</v>
      </c>
      <c r="G38" s="123">
        <f t="shared" si="23"/>
        <v>229.83900000000003</v>
      </c>
      <c r="H38" s="21">
        <f>H30+H34</f>
        <v>4.3289999999999997</v>
      </c>
      <c r="I38" s="155">
        <f t="shared" si="24"/>
        <v>146.26300000000001</v>
      </c>
      <c r="J38" s="22">
        <f t="shared" si="24"/>
        <v>150.59200000000001</v>
      </c>
      <c r="L38" s="348">
        <f>E38/E35</f>
        <v>3.4216149116661479E-3</v>
      </c>
      <c r="M38" s="349">
        <f t="shared" ref="M38:Q38" si="27">F38/F35</f>
        <v>8.9034046970870358E-3</v>
      </c>
      <c r="N38" s="351">
        <f t="shared" si="27"/>
        <v>7.7949654695500222E-3</v>
      </c>
      <c r="O38" s="348">
        <f t="shared" si="27"/>
        <v>8.8337023395333204E-4</v>
      </c>
      <c r="P38" s="349">
        <f t="shared" si="27"/>
        <v>7.1226868604121769E-3</v>
      </c>
      <c r="Q38" s="350">
        <f t="shared" si="27"/>
        <v>5.9205774072681582E-3</v>
      </c>
      <c r="S38" s="332">
        <f t="shared" si="15"/>
        <v>-0.78779411764705876</v>
      </c>
      <c r="T38" s="333">
        <f t="shared" si="15"/>
        <v>-0.30164391541212482</v>
      </c>
      <c r="U38" s="208">
        <f t="shared" si="15"/>
        <v>-0.34479352938361202</v>
      </c>
    </row>
    <row r="41" spans="1:21">
      <c r="A41" s="1" t="s">
        <v>133</v>
      </c>
    </row>
    <row r="42" spans="1:21" ht="15.75" thickBot="1"/>
    <row r="43" spans="1:21" ht="22.5" customHeight="1">
      <c r="A43" s="441" t="s">
        <v>16</v>
      </c>
      <c r="B43" s="428"/>
      <c r="C43" s="428"/>
      <c r="D43" s="428"/>
      <c r="E43" s="414" t="str">
        <f>E24</f>
        <v>jan-fev</v>
      </c>
      <c r="F43" s="477"/>
      <c r="G43" s="477"/>
      <c r="H43" s="477"/>
      <c r="I43" s="477"/>
      <c r="J43" s="415"/>
      <c r="L43" s="484" t="s">
        <v>160</v>
      </c>
      <c r="M43" s="471"/>
      <c r="N43" s="471"/>
    </row>
    <row r="44" spans="1:21" ht="18.75" customHeight="1">
      <c r="A44" s="455"/>
      <c r="B44" s="429"/>
      <c r="C44" s="429"/>
      <c r="D44" s="429"/>
      <c r="E44" s="479">
        <f>E25</f>
        <v>2025</v>
      </c>
      <c r="F44" s="473"/>
      <c r="G44" s="474"/>
      <c r="H44" s="480">
        <f>H25</f>
        <v>2026</v>
      </c>
      <c r="I44" s="481"/>
      <c r="J44" s="482"/>
      <c r="L44" s="485" t="s">
        <v>130</v>
      </c>
      <c r="M44" s="476" t="s">
        <v>129</v>
      </c>
      <c r="N44" s="429" t="s">
        <v>12</v>
      </c>
      <c r="S44" t="s">
        <v>136</v>
      </c>
    </row>
    <row r="45" spans="1:21" ht="18.75" customHeight="1" thickBot="1">
      <c r="A45" s="442"/>
      <c r="B45" s="465"/>
      <c r="C45" s="465"/>
      <c r="D45" s="465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25"/>
      <c r="M45" s="419"/>
      <c r="N45" s="465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2.2943273994430107</v>
      </c>
      <c r="F46" s="359">
        <f t="shared" ref="F46:J46" si="28">(F27/F8)*10</f>
        <v>2.3316149898428313</v>
      </c>
      <c r="G46" s="360">
        <f t="shared" si="28"/>
        <v>2.3216942449917317</v>
      </c>
      <c r="H46" s="358">
        <f t="shared" si="28"/>
        <v>2.3597898060559901</v>
      </c>
      <c r="I46" s="359">
        <f t="shared" si="28"/>
        <v>2.1631769848424365</v>
      </c>
      <c r="J46" s="361">
        <f t="shared" si="28"/>
        <v>2.2097979301416246</v>
      </c>
      <c r="L46" s="365">
        <f>(H46-E46)/E46</f>
        <v>2.8532286468300732E-2</v>
      </c>
      <c r="M46" s="329">
        <f>(I46-F46)/F46</f>
        <v>-7.2240917018529235E-2</v>
      </c>
      <c r="N46" s="164">
        <f>(J46-G46)/G46</f>
        <v>-4.8195973734045924E-2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9">(E28/E9)*10</f>
        <v>2.4196034876461447</v>
      </c>
      <c r="F47" s="156">
        <f t="shared" si="29"/>
        <v>2.5538501549424542</v>
      </c>
      <c r="G47" s="362">
        <f t="shared" si="29"/>
        <v>2.5109424451775215</v>
      </c>
      <c r="H47" s="124">
        <f t="shared" si="29"/>
        <v>2.4472654431294654</v>
      </c>
      <c r="I47" s="156">
        <f t="shared" si="29"/>
        <v>2.3548574073924229</v>
      </c>
      <c r="J47" s="363">
        <f t="shared" si="29"/>
        <v>2.3805054986912864</v>
      </c>
      <c r="L47" s="326">
        <f t="shared" ref="L47:N57" si="30">(H47-E47)/E47</f>
        <v>1.1432433299321665E-2</v>
      </c>
      <c r="M47" s="330">
        <f t="shared" si="30"/>
        <v>-7.7918724857416383E-2</v>
      </c>
      <c r="N47" s="209">
        <f t="shared" si="30"/>
        <v>-5.1947405937858279E-2</v>
      </c>
    </row>
    <row r="48" spans="1:21" ht="24" customHeight="1">
      <c r="A48" s="8"/>
      <c r="B48" t="s">
        <v>37</v>
      </c>
      <c r="E48" s="125">
        <f t="shared" si="29"/>
        <v>1.4867624935487058</v>
      </c>
      <c r="F48" s="157">
        <f t="shared" si="29"/>
        <v>1.8502727428805525</v>
      </c>
      <c r="G48" s="364">
        <f t="shared" si="29"/>
        <v>1.8015441230588065</v>
      </c>
      <c r="H48" s="125">
        <f t="shared" si="29"/>
        <v>1.5042354182139126</v>
      </c>
      <c r="I48" s="157">
        <f t="shared" si="29"/>
        <v>1.559264885239545</v>
      </c>
      <c r="J48" s="363">
        <f t="shared" si="29"/>
        <v>1.5536336791462575</v>
      </c>
      <c r="L48" s="326">
        <f t="shared" si="30"/>
        <v>1.1752330813445001E-2</v>
      </c>
      <c r="M48" s="330">
        <f t="shared" si="30"/>
        <v>-0.15727835734528467</v>
      </c>
      <c r="N48" s="209">
        <f t="shared" si="30"/>
        <v>-0.13760997620842433</v>
      </c>
    </row>
    <row r="49" spans="1:14" ht="24" customHeight="1" thickBot="1">
      <c r="A49" s="8"/>
      <c r="B49" t="s">
        <v>36</v>
      </c>
      <c r="E49" s="125"/>
      <c r="F49" s="157">
        <f t="shared" si="29"/>
        <v>2.4984154686997657</v>
      </c>
      <c r="G49" s="364">
        <f t="shared" si="29"/>
        <v>2.4984154686997657</v>
      </c>
      <c r="H49" s="125">
        <f t="shared" si="29"/>
        <v>8.7666666666666675</v>
      </c>
      <c r="I49" s="157">
        <f t="shared" si="29"/>
        <v>3.2603756871531671</v>
      </c>
      <c r="J49" s="363">
        <f t="shared" si="29"/>
        <v>3.2732565695422764</v>
      </c>
      <c r="L49" s="326"/>
      <c r="M49" s="330">
        <f t="shared" si="30"/>
        <v>0.3049773858668684</v>
      </c>
      <c r="N49" s="209">
        <f t="shared" si="30"/>
        <v>0.3101330065194306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9"/>
        <v>2.7315555351122804</v>
      </c>
      <c r="F50" s="359">
        <f t="shared" si="29"/>
        <v>2.6114090519716884</v>
      </c>
      <c r="G50" s="360">
        <f t="shared" si="29"/>
        <v>2.6300910292032222</v>
      </c>
      <c r="H50" s="358">
        <f t="shared" si="29"/>
        <v>2.7294696374242715</v>
      </c>
      <c r="I50" s="359">
        <f t="shared" si="29"/>
        <v>2.6261649547120456</v>
      </c>
      <c r="J50" s="361">
        <f t="shared" si="29"/>
        <v>2.6419562696427468</v>
      </c>
      <c r="L50" s="327">
        <f t="shared" si="30"/>
        <v>-7.6362997610560763E-4</v>
      </c>
      <c r="M50" s="331">
        <f t="shared" si="30"/>
        <v>5.6505520378801171E-3</v>
      </c>
      <c r="N50" s="328">
        <f t="shared" si="30"/>
        <v>4.5113421200174445E-3</v>
      </c>
    </row>
    <row r="51" spans="1:14" ht="24" customHeight="1">
      <c r="A51" s="46"/>
      <c r="B51" s="3" t="s">
        <v>33</v>
      </c>
      <c r="C51" s="3"/>
      <c r="D51" s="3"/>
      <c r="E51" s="125">
        <f t="shared" si="29"/>
        <v>2.8947452454533367</v>
      </c>
      <c r="F51" s="157">
        <f t="shared" si="29"/>
        <v>2.7485322963155339</v>
      </c>
      <c r="G51" s="364">
        <f t="shared" si="29"/>
        <v>2.7716277447998383</v>
      </c>
      <c r="H51" s="125">
        <f t="shared" si="29"/>
        <v>2.8235471750305408</v>
      </c>
      <c r="I51" s="157">
        <f t="shared" si="29"/>
        <v>2.7392380778249454</v>
      </c>
      <c r="J51" s="363">
        <f t="shared" si="29"/>
        <v>2.7524194690629078</v>
      </c>
      <c r="L51" s="326">
        <f t="shared" si="30"/>
        <v>-2.4595625654666484E-2</v>
      </c>
      <c r="M51" s="330">
        <f t="shared" si="30"/>
        <v>-3.38152056755801E-3</v>
      </c>
      <c r="N51" s="209">
        <f t="shared" si="30"/>
        <v>-6.9303230828776747E-3</v>
      </c>
    </row>
    <row r="52" spans="1:14" ht="24" customHeight="1">
      <c r="A52" s="8"/>
      <c r="B52" s="3" t="s">
        <v>37</v>
      </c>
      <c r="D52" s="3"/>
      <c r="E52" s="125">
        <f t="shared" si="29"/>
        <v>1.4905242916386721</v>
      </c>
      <c r="F52" s="157">
        <f t="shared" si="29"/>
        <v>1.6650034891297818</v>
      </c>
      <c r="G52" s="364">
        <f t="shared" si="29"/>
        <v>1.644524361475761</v>
      </c>
      <c r="H52" s="125">
        <f t="shared" si="29"/>
        <v>1.5183079163154263</v>
      </c>
      <c r="I52" s="157">
        <f t="shared" si="29"/>
        <v>1.6032378893913488</v>
      </c>
      <c r="J52" s="363">
        <f t="shared" si="29"/>
        <v>1.5930102069067356</v>
      </c>
      <c r="L52" s="326">
        <f t="shared" si="30"/>
        <v>1.8640168987926451E-2</v>
      </c>
      <c r="M52" s="330">
        <f t="shared" si="30"/>
        <v>-3.7096378561173426E-2</v>
      </c>
      <c r="N52" s="209">
        <f t="shared" si="30"/>
        <v>-3.1324652754184633E-2</v>
      </c>
    </row>
    <row r="53" spans="1:14" ht="24" customHeight="1" thickBot="1">
      <c r="A53" s="8"/>
      <c r="B53" t="s">
        <v>36</v>
      </c>
      <c r="E53" s="125">
        <f t="shared" si="29"/>
        <v>0.84999999999999987</v>
      </c>
      <c r="F53" s="157">
        <f t="shared" si="29"/>
        <v>1.0590134652377028</v>
      </c>
      <c r="G53" s="364">
        <f t="shared" si="29"/>
        <v>0.98488207128923577</v>
      </c>
      <c r="H53" s="125">
        <f t="shared" si="29"/>
        <v>1.5733333333333333</v>
      </c>
      <c r="I53" s="157">
        <f t="shared" si="29"/>
        <v>0.88000000000000012</v>
      </c>
      <c r="J53" s="363">
        <f t="shared" si="29"/>
        <v>0.9394285714285715</v>
      </c>
      <c r="L53" s="326">
        <f t="shared" si="30"/>
        <v>0.85098039215686294</v>
      </c>
      <c r="M53" s="330">
        <f t="shared" si="30"/>
        <v>-0.16903795004865391</v>
      </c>
      <c r="N53" s="209">
        <f t="shared" si="30"/>
        <v>-4.6151210572007349E-2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9"/>
        <v>2.4844565641799852</v>
      </c>
      <c r="F54" s="359">
        <f t="shared" si="29"/>
        <v>2.5001552269390217</v>
      </c>
      <c r="G54" s="360">
        <f t="shared" si="29"/>
        <v>2.4969649146162052</v>
      </c>
      <c r="H54" s="358">
        <f t="shared" si="29"/>
        <v>2.5388872425390989</v>
      </c>
      <c r="I54" s="359">
        <f t="shared" si="29"/>
        <v>2.4493666952895974</v>
      </c>
      <c r="J54" s="361">
        <f t="shared" si="29"/>
        <v>2.466120000771773</v>
      </c>
      <c r="L54" s="327">
        <f t="shared" si="30"/>
        <v>2.190848459332153E-2</v>
      </c>
      <c r="M54" s="331">
        <f t="shared" si="30"/>
        <v>-2.0314151338357296E-2</v>
      </c>
      <c r="N54" s="328">
        <f t="shared" si="30"/>
        <v>-1.2352962456091708E-2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9"/>
        <v>2.6300188060640655</v>
      </c>
      <c r="F55" s="156">
        <f t="shared" si="29"/>
        <v>2.6834311534523319</v>
      </c>
      <c r="G55" s="362">
        <f t="shared" si="29"/>
        <v>2.6716838221419179</v>
      </c>
      <c r="H55" s="124">
        <f t="shared" si="29"/>
        <v>2.6317423704755138</v>
      </c>
      <c r="I55" s="156">
        <f t="shared" si="29"/>
        <v>2.6108493125898051</v>
      </c>
      <c r="J55" s="366">
        <f t="shared" si="29"/>
        <v>2.6150512046429943</v>
      </c>
      <c r="L55" s="326">
        <f t="shared" si="30"/>
        <v>6.5534299886918805E-4</v>
      </c>
      <c r="M55" s="330">
        <f t="shared" si="30"/>
        <v>-2.7048147208527242E-2</v>
      </c>
      <c r="N55" s="209">
        <f t="shared" si="30"/>
        <v>-2.1197350161562375E-2</v>
      </c>
    </row>
    <row r="56" spans="1:14" ht="24" customHeight="1">
      <c r="A56" s="8"/>
      <c r="B56" s="3" t="s">
        <v>37</v>
      </c>
      <c r="C56" s="3"/>
      <c r="D56" s="183"/>
      <c r="E56" s="125">
        <f t="shared" si="29"/>
        <v>1.4879721373761456</v>
      </c>
      <c r="F56" s="157">
        <f t="shared" si="29"/>
        <v>1.7843979788851005</v>
      </c>
      <c r="G56" s="364">
        <f t="shared" si="29"/>
        <v>1.7463982408430967</v>
      </c>
      <c r="H56" s="125">
        <f t="shared" si="29"/>
        <v>1.5100409732409323</v>
      </c>
      <c r="I56" s="157">
        <f t="shared" si="29"/>
        <v>1.5754897034331694</v>
      </c>
      <c r="J56" s="363">
        <f t="shared" si="29"/>
        <v>1.5683497056975273</v>
      </c>
      <c r="L56" s="326">
        <f t="shared" si="30"/>
        <v>1.483148461617188E-2</v>
      </c>
      <c r="M56" s="330">
        <f t="shared" si="30"/>
        <v>-0.11707493391270142</v>
      </c>
      <c r="N56" s="209">
        <f t="shared" si="30"/>
        <v>-0.10195185209280452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9"/>
        <v>0.84999999999999987</v>
      </c>
      <c r="F57" s="158">
        <f t="shared" si="29"/>
        <v>1.9216879077321147</v>
      </c>
      <c r="G57" s="367">
        <f t="shared" si="29"/>
        <v>1.728281711746261</v>
      </c>
      <c r="H57" s="126">
        <f t="shared" si="29"/>
        <v>1.85</v>
      </c>
      <c r="I57" s="158">
        <f t="shared" si="29"/>
        <v>2.344597085744514</v>
      </c>
      <c r="J57" s="368">
        <f t="shared" si="29"/>
        <v>2.3267153871112281</v>
      </c>
      <c r="L57" s="332">
        <f t="shared" si="30"/>
        <v>1.1764705882352946</v>
      </c>
      <c r="M57" s="333">
        <f t="shared" si="30"/>
        <v>0.22007172772997083</v>
      </c>
      <c r="N57" s="208">
        <f t="shared" si="30"/>
        <v>0.34625933451572999</v>
      </c>
    </row>
  </sheetData>
  <mergeCells count="30"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43:D45"/>
    <mergeCell ref="E43:J43"/>
    <mergeCell ref="L43:N43"/>
    <mergeCell ref="E44:G44"/>
    <mergeCell ref="H44:J44"/>
    <mergeCell ref="L44:L45"/>
    <mergeCell ref="M44:M45"/>
    <mergeCell ref="N44:N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983777B-AAE2-434B-BC64-D57AE4EC8C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FFBB26BF-D756-4E84-8D67-2E79E250857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AB57A588-6099-4043-9D04-9ABCAEA9E9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D3142134-8972-48F6-8F8E-E66D633E3A6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4736B486-1AC1-4E0D-9CF0-A9D873C78E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93E4DE54-8E2F-439A-9919-5CC74A395F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F560-FFD4-4FCD-913F-273283EDF405}">
  <sheetPr>
    <pageSetUpPr fitToPage="1"/>
  </sheetPr>
  <dimension ref="A1:AQ97"/>
  <sheetViews>
    <sheetView showGridLines="0" workbookViewId="0">
      <selection activeCell="B5" sqref="B5:G5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151</v>
      </c>
    </row>
    <row r="3" spans="1:43" ht="8.25" customHeight="1" thickBot="1"/>
    <row r="4" spans="1:43">
      <c r="A4" s="468" t="s">
        <v>3</v>
      </c>
      <c r="B4" s="414" t="s">
        <v>137</v>
      </c>
      <c r="C4" s="477"/>
      <c r="D4" s="477"/>
      <c r="E4" s="477"/>
      <c r="F4" s="477"/>
      <c r="G4" s="492"/>
      <c r="H4" s="477" t="s">
        <v>139</v>
      </c>
      <c r="I4" s="477"/>
      <c r="J4" s="477"/>
      <c r="K4" s="477"/>
      <c r="L4" s="477"/>
      <c r="M4" s="492"/>
      <c r="N4" s="493" t="s">
        <v>160</v>
      </c>
      <c r="O4" s="471"/>
      <c r="P4" s="494"/>
      <c r="R4" s="478" t="s">
        <v>138</v>
      </c>
      <c r="S4" s="477"/>
      <c r="T4" s="477"/>
      <c r="U4" s="477"/>
      <c r="V4" s="477"/>
      <c r="W4" s="492"/>
      <c r="X4" s="477" t="s">
        <v>140</v>
      </c>
      <c r="Y4" s="477"/>
      <c r="Z4" s="477"/>
      <c r="AA4" s="477"/>
      <c r="AB4" s="477"/>
      <c r="AC4" s="415"/>
      <c r="AE4" s="471" t="s">
        <v>160</v>
      </c>
      <c r="AF4" s="471"/>
      <c r="AG4" s="471"/>
      <c r="AI4" s="462" t="s">
        <v>143</v>
      </c>
      <c r="AJ4" s="461"/>
      <c r="AK4" s="461"/>
      <c r="AL4" s="461"/>
      <c r="AM4" s="461"/>
      <c r="AN4" s="460"/>
      <c r="AO4" s="471" t="s">
        <v>160</v>
      </c>
      <c r="AP4" s="471"/>
      <c r="AQ4" s="471"/>
    </row>
    <row r="5" spans="1:43">
      <c r="A5" s="469"/>
      <c r="B5" s="497" t="s">
        <v>219</v>
      </c>
      <c r="C5" s="499"/>
      <c r="D5" s="509"/>
      <c r="E5" s="497" t="s">
        <v>220</v>
      </c>
      <c r="F5" s="499"/>
      <c r="G5" s="509"/>
      <c r="H5" s="499" t="str">
        <f>B5</f>
        <v>jan-fev 2025</v>
      </c>
      <c r="I5" s="473"/>
      <c r="J5" s="474"/>
      <c r="K5" s="497" t="str">
        <f>E5</f>
        <v>jan-fev 2026</v>
      </c>
      <c r="L5" s="473"/>
      <c r="M5" s="474"/>
      <c r="N5" s="479" t="s">
        <v>141</v>
      </c>
      <c r="O5" s="473"/>
      <c r="P5" s="483"/>
      <c r="R5" s="500" t="str">
        <f>H5</f>
        <v>jan-fev 2025</v>
      </c>
      <c r="S5" s="473"/>
      <c r="T5" s="474"/>
      <c r="U5" s="501" t="str">
        <f>K5</f>
        <v>jan-fev 2026</v>
      </c>
      <c r="V5" s="481"/>
      <c r="W5" s="495"/>
      <c r="X5" s="499" t="str">
        <f>R5</f>
        <v>jan-fev 2025</v>
      </c>
      <c r="Y5" s="473"/>
      <c r="Z5" s="474"/>
      <c r="AA5" s="497" t="str">
        <f>U5</f>
        <v>jan-fev 2026</v>
      </c>
      <c r="AB5" s="473"/>
      <c r="AC5" s="483"/>
      <c r="AE5" s="472" t="s">
        <v>142</v>
      </c>
      <c r="AF5" s="473"/>
      <c r="AG5" s="483"/>
      <c r="AI5" s="504" t="str">
        <f>X5</f>
        <v>jan-fev 2025</v>
      </c>
      <c r="AJ5" s="505"/>
      <c r="AK5" s="506"/>
      <c r="AL5" s="507" t="str">
        <f>AA5</f>
        <v>jan-fev 2026</v>
      </c>
      <c r="AM5" s="505"/>
      <c r="AN5" s="506"/>
      <c r="AO5" s="473" t="s">
        <v>143</v>
      </c>
      <c r="AP5" s="473"/>
      <c r="AQ5" s="483"/>
    </row>
    <row r="6" spans="1:43" ht="19.5" customHeight="1" thickBot="1">
      <c r="A6" s="470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169</v>
      </c>
      <c r="B7" s="39">
        <v>2944.96</v>
      </c>
      <c r="C7" s="370">
        <v>13086.829999999998</v>
      </c>
      <c r="D7" s="375">
        <v>16031.789999999997</v>
      </c>
      <c r="E7" s="39">
        <v>2559.87</v>
      </c>
      <c r="F7" s="379">
        <v>11871.39</v>
      </c>
      <c r="G7" s="377">
        <v>14431.259999999998</v>
      </c>
      <c r="H7" s="345">
        <f t="shared" ref="H7:H32" si="0">B7/$B$33</f>
        <v>0.12271898969854891</v>
      </c>
      <c r="I7" s="323">
        <f t="shared" ref="I7:I32" si="1">C7/$C$33</f>
        <v>0.13909130861995758</v>
      </c>
      <c r="J7" s="398">
        <f t="shared" ref="J7:J32" si="2">D7/$D$33</f>
        <v>0.13576409460117253</v>
      </c>
      <c r="K7" s="323">
        <f t="shared" ref="K7:K32" si="3">E7/$E$33</f>
        <v>0.13262228291841863</v>
      </c>
      <c r="L7" s="323">
        <f t="shared" ref="L7:L32" si="4">F7/$F$33</f>
        <v>0.14160048980637602</v>
      </c>
      <c r="M7" s="399">
        <f t="shared" ref="M7:M32" si="5">G7/$G$33</f>
        <v>0.13992026501667601</v>
      </c>
      <c r="N7" s="392">
        <f t="shared" ref="N7:P33" si="6">(E7-B7)/B7</f>
        <v>-0.13076238726502232</v>
      </c>
      <c r="O7" s="393">
        <f t="shared" si="6"/>
        <v>-9.2875050718928792E-2</v>
      </c>
      <c r="P7" s="382">
        <f t="shared" si="6"/>
        <v>-9.9834765799701658E-2</v>
      </c>
      <c r="R7" s="401">
        <v>764.26200000000006</v>
      </c>
      <c r="S7" s="369">
        <v>3230.6010000000001</v>
      </c>
      <c r="T7" s="374">
        <v>3994.8630000000003</v>
      </c>
      <c r="U7" s="39">
        <v>663.3610000000001</v>
      </c>
      <c r="V7" s="112">
        <v>2867.127</v>
      </c>
      <c r="W7" s="380">
        <v>3530.4880000000003</v>
      </c>
      <c r="X7" s="345">
        <f>R7/$R$33</f>
        <v>0.12818677723626437</v>
      </c>
      <c r="Y7" s="323">
        <f>S7/$S$33</f>
        <v>0.13733520556254597</v>
      </c>
      <c r="Z7" s="398">
        <f>T7/$T$33</f>
        <v>0.13548535775296194</v>
      </c>
      <c r="AA7" s="323">
        <f>U7/$U$33</f>
        <v>0.13536460193243624</v>
      </c>
      <c r="AB7" s="323">
        <f>V7/$V$33</f>
        <v>0.1396227877866103</v>
      </c>
      <c r="AC7" s="399">
        <f>W7/$W$33</f>
        <v>0.13880237655009128</v>
      </c>
      <c r="AE7" s="392">
        <f t="shared" ref="AE7:AG33" si="7">(U7-R7)/R7</f>
        <v>-0.13202409644860003</v>
      </c>
      <c r="AF7" s="393">
        <f t="shared" si="7"/>
        <v>-0.11250971568448105</v>
      </c>
      <c r="AG7" s="382">
        <f t="shared" si="7"/>
        <v>-0.11624303511785009</v>
      </c>
      <c r="AI7" s="27">
        <f t="shared" ref="AI7:AN22" si="8">(R7/B7)*10</f>
        <v>2.59515239595784</v>
      </c>
      <c r="AJ7" s="28">
        <f t="shared" si="8"/>
        <v>2.468589413937524</v>
      </c>
      <c r="AK7" s="406">
        <f t="shared" si="8"/>
        <v>2.4918384035719039</v>
      </c>
      <c r="AL7" s="28">
        <f t="shared" si="8"/>
        <v>2.5913855000449249</v>
      </c>
      <c r="AM7" s="28">
        <f t="shared" si="8"/>
        <v>2.4151569445532495</v>
      </c>
      <c r="AN7" s="402">
        <f t="shared" si="8"/>
        <v>2.4464170141761707</v>
      </c>
      <c r="AO7" s="383">
        <f t="shared" ref="AO7:AQ18" si="9">(AL7-AI7)/AI7</f>
        <v>-1.4515124116727673E-3</v>
      </c>
      <c r="AP7" s="381">
        <f t="shared" si="9"/>
        <v>-2.1644939852126732E-2</v>
      </c>
      <c r="AQ7" s="382">
        <f t="shared" si="9"/>
        <v>-1.8228063798448671E-2</v>
      </c>
    </row>
    <row r="8" spans="1:43" ht="20.100000000000001" customHeight="1">
      <c r="A8" s="8" t="s">
        <v>171</v>
      </c>
      <c r="B8" s="19">
        <v>1143.93</v>
      </c>
      <c r="C8" s="371">
        <v>9049.130000000001</v>
      </c>
      <c r="D8" s="375">
        <v>10193.060000000001</v>
      </c>
      <c r="E8" s="19">
        <v>1162.83</v>
      </c>
      <c r="F8" s="369">
        <v>10653.249999999998</v>
      </c>
      <c r="G8" s="377">
        <v>11816.079999999998</v>
      </c>
      <c r="H8" s="345">
        <f t="shared" si="0"/>
        <v>4.7668536715561864E-2</v>
      </c>
      <c r="I8" s="323">
        <f t="shared" si="1"/>
        <v>9.6177250989897253E-2</v>
      </c>
      <c r="J8" s="399">
        <f t="shared" si="2"/>
        <v>8.6319217137663856E-2</v>
      </c>
      <c r="K8" s="323">
        <f t="shared" si="3"/>
        <v>6.024414100951405E-2</v>
      </c>
      <c r="L8" s="323">
        <f t="shared" si="4"/>
        <v>0.12707066468457148</v>
      </c>
      <c r="M8" s="399">
        <f t="shared" si="5"/>
        <v>0.11456442785025321</v>
      </c>
      <c r="N8" s="394">
        <f t="shared" si="6"/>
        <v>1.6521989981904368E-2</v>
      </c>
      <c r="O8" s="395">
        <f t="shared" si="6"/>
        <v>0.17726786994992855</v>
      </c>
      <c r="P8" s="386">
        <f t="shared" si="6"/>
        <v>0.15922794528826442</v>
      </c>
      <c r="R8" s="401">
        <v>301.12400000000002</v>
      </c>
      <c r="S8" s="369">
        <v>2303.0260000000003</v>
      </c>
      <c r="T8" s="374">
        <v>2604.1500000000005</v>
      </c>
      <c r="U8" s="19">
        <v>282.15000000000003</v>
      </c>
      <c r="V8" s="119">
        <v>2665.3469999999998</v>
      </c>
      <c r="W8" s="375">
        <v>2947.4969999999998</v>
      </c>
      <c r="X8" s="345">
        <f t="shared" ref="X8:X32" si="10">R8/$R$33</f>
        <v>5.0506390620615536E-2</v>
      </c>
      <c r="Y8" s="323">
        <f t="shared" ref="Y8:Y32" si="11">S8/$S$33</f>
        <v>9.7903315552087061E-2</v>
      </c>
      <c r="Z8" s="399">
        <f t="shared" ref="Z8:Z32" si="12">T8/$T$33</f>
        <v>8.8319472881141572E-2</v>
      </c>
      <c r="AA8" s="323">
        <f t="shared" ref="AA8:AA32" si="13">U8/$U$33</f>
        <v>5.7575170133964591E-2</v>
      </c>
      <c r="AB8" s="323">
        <f t="shared" ref="AB8:AB32" si="14">V8/$V$33</f>
        <v>0.12979654495900544</v>
      </c>
      <c r="AC8" s="399">
        <f t="shared" ref="AC8:AC32" si="15">W8/$W$33</f>
        <v>0.11588188048628528</v>
      </c>
      <c r="AE8" s="394">
        <f t="shared" si="7"/>
        <v>-6.3010587000703985E-2</v>
      </c>
      <c r="AF8" s="395">
        <f t="shared" si="7"/>
        <v>0.15732388605252368</v>
      </c>
      <c r="AG8" s="386">
        <f t="shared" si="7"/>
        <v>0.13184609181498733</v>
      </c>
      <c r="AI8" s="27">
        <f t="shared" si="8"/>
        <v>2.6323638684185227</v>
      </c>
      <c r="AJ8" s="28">
        <f t="shared" si="8"/>
        <v>2.5450247703370383</v>
      </c>
      <c r="AK8" s="402">
        <f t="shared" si="8"/>
        <v>2.5548265192199398</v>
      </c>
      <c r="AL8" s="28">
        <f t="shared" si="8"/>
        <v>2.4264079874100259</v>
      </c>
      <c r="AM8" s="28">
        <f t="shared" si="8"/>
        <v>2.5019097458522048</v>
      </c>
      <c r="AN8" s="402">
        <f t="shared" si="8"/>
        <v>2.4944795566719251</v>
      </c>
      <c r="AO8" s="384">
        <f t="shared" si="9"/>
        <v>-7.8239898168877137E-2</v>
      </c>
      <c r="AP8" s="385">
        <f t="shared" si="9"/>
        <v>-1.6940905639642862E-2</v>
      </c>
      <c r="AQ8" s="386">
        <f t="shared" si="9"/>
        <v>-2.3620767239585512E-2</v>
      </c>
    </row>
    <row r="9" spans="1:43" ht="20.100000000000001" customHeight="1">
      <c r="A9" s="8" t="s">
        <v>176</v>
      </c>
      <c r="B9" s="19">
        <v>8527.42</v>
      </c>
      <c r="C9" s="371">
        <v>7598.66</v>
      </c>
      <c r="D9" s="375">
        <v>16126.08</v>
      </c>
      <c r="E9" s="19">
        <v>6408.4</v>
      </c>
      <c r="F9" s="369">
        <v>6015.48</v>
      </c>
      <c r="G9" s="377">
        <v>12423.88</v>
      </c>
      <c r="H9" s="345">
        <f t="shared" si="0"/>
        <v>0.35534484921194176</v>
      </c>
      <c r="I9" s="323">
        <f t="shared" si="1"/>
        <v>8.0761159360832765E-2</v>
      </c>
      <c r="J9" s="399">
        <f t="shared" si="2"/>
        <v>0.13656258288476064</v>
      </c>
      <c r="K9" s="323">
        <f t="shared" si="3"/>
        <v>0.33200773392961125</v>
      </c>
      <c r="L9" s="323">
        <f t="shared" si="4"/>
        <v>7.1751910637293415E-2</v>
      </c>
      <c r="M9" s="399">
        <f t="shared" si="5"/>
        <v>0.12045743629699561</v>
      </c>
      <c r="N9" s="394">
        <f t="shared" si="6"/>
        <v>-0.24849485541934141</v>
      </c>
      <c r="O9" s="395">
        <f t="shared" si="6"/>
        <v>-0.20834989327065565</v>
      </c>
      <c r="P9" s="386">
        <f t="shared" si="6"/>
        <v>-0.22957842203436921</v>
      </c>
      <c r="R9" s="401">
        <v>2016.3560000000002</v>
      </c>
      <c r="S9" s="369">
        <v>1688.0340000000001</v>
      </c>
      <c r="T9" s="374">
        <v>3704.3900000000003</v>
      </c>
      <c r="U9" s="19">
        <v>1482.1219999999998</v>
      </c>
      <c r="V9" s="119">
        <v>1364.0700000000002</v>
      </c>
      <c r="W9" s="375">
        <v>2846.192</v>
      </c>
      <c r="X9" s="345">
        <f t="shared" si="10"/>
        <v>0.33819577239350523</v>
      </c>
      <c r="Y9" s="323">
        <f t="shared" si="11"/>
        <v>7.1759556932770932E-2</v>
      </c>
      <c r="Z9" s="399">
        <f t="shared" si="12"/>
        <v>0.12563399656170804</v>
      </c>
      <c r="AA9" s="323">
        <f t="shared" si="13"/>
        <v>0.30243993021191512</v>
      </c>
      <c r="AB9" s="323">
        <f t="shared" si="14"/>
        <v>6.642721307290593E-2</v>
      </c>
      <c r="AC9" s="399">
        <f t="shared" si="15"/>
        <v>0.11189903880649286</v>
      </c>
      <c r="AE9" s="394">
        <f t="shared" si="7"/>
        <v>-0.26495023696212389</v>
      </c>
      <c r="AF9" s="395">
        <f t="shared" si="7"/>
        <v>-0.19191793530225099</v>
      </c>
      <c r="AG9" s="386">
        <f t="shared" si="7"/>
        <v>-0.23167053145052227</v>
      </c>
      <c r="AI9" s="27">
        <f t="shared" si="8"/>
        <v>2.3645557507428978</v>
      </c>
      <c r="AJ9" s="28">
        <f t="shared" si="8"/>
        <v>2.2214890520170663</v>
      </c>
      <c r="AK9" s="402">
        <f t="shared" si="8"/>
        <v>2.2971422689209033</v>
      </c>
      <c r="AL9" s="28">
        <f t="shared" si="8"/>
        <v>2.3127801011172835</v>
      </c>
      <c r="AM9" s="28">
        <f t="shared" si="8"/>
        <v>2.2675995930499315</v>
      </c>
      <c r="AN9" s="402">
        <f t="shared" si="8"/>
        <v>2.2909042907690673</v>
      </c>
      <c r="AO9" s="384">
        <f t="shared" si="9"/>
        <v>-2.1896565394724742E-2</v>
      </c>
      <c r="AP9" s="385">
        <f t="shared" si="9"/>
        <v>2.075659161632953E-2</v>
      </c>
      <c r="AQ9" s="386">
        <f t="shared" si="9"/>
        <v>-2.7155384480240961E-3</v>
      </c>
    </row>
    <row r="10" spans="1:43" ht="20.100000000000001" customHeight="1">
      <c r="A10" s="8" t="s">
        <v>174</v>
      </c>
      <c r="B10" s="19">
        <v>1565.98</v>
      </c>
      <c r="C10" s="371">
        <v>4321.63</v>
      </c>
      <c r="D10" s="375">
        <v>5887.6100000000006</v>
      </c>
      <c r="E10" s="19">
        <v>1418.62</v>
      </c>
      <c r="F10" s="369">
        <v>4865.8499999999995</v>
      </c>
      <c r="G10" s="377">
        <v>6284.4699999999993</v>
      </c>
      <c r="H10" s="345">
        <f t="shared" si="0"/>
        <v>6.525571942849262E-2</v>
      </c>
      <c r="I10" s="323">
        <f t="shared" si="1"/>
        <v>4.5931762854050019E-2</v>
      </c>
      <c r="J10" s="399">
        <f t="shared" si="2"/>
        <v>4.9858814331700307E-2</v>
      </c>
      <c r="K10" s="323">
        <f t="shared" si="3"/>
        <v>7.349616308395622E-2</v>
      </c>
      <c r="L10" s="323">
        <f t="shared" si="4"/>
        <v>5.8039264426857737E-2</v>
      </c>
      <c r="M10" s="399">
        <f t="shared" si="5"/>
        <v>6.0931942733299098E-2</v>
      </c>
      <c r="N10" s="394">
        <f t="shared" si="6"/>
        <v>-9.4100818656687901E-2</v>
      </c>
      <c r="O10" s="395">
        <f t="shared" si="6"/>
        <v>0.12592933684743934</v>
      </c>
      <c r="P10" s="386">
        <f t="shared" si="6"/>
        <v>6.7405959294178572E-2</v>
      </c>
      <c r="R10" s="401">
        <v>471.18700000000001</v>
      </c>
      <c r="S10" s="369">
        <v>1281.329</v>
      </c>
      <c r="T10" s="374">
        <v>1752.5160000000001</v>
      </c>
      <c r="U10" s="19">
        <v>448.55699999999996</v>
      </c>
      <c r="V10" s="119">
        <v>1471.4549999999999</v>
      </c>
      <c r="W10" s="375">
        <v>1920.0119999999999</v>
      </c>
      <c r="X10" s="345">
        <f t="shared" si="10"/>
        <v>7.903041496976651E-2</v>
      </c>
      <c r="Y10" s="323">
        <f t="shared" si="11"/>
        <v>5.4470230650040488E-2</v>
      </c>
      <c r="Z10" s="399">
        <f t="shared" si="12"/>
        <v>5.9436395497865592E-2</v>
      </c>
      <c r="AA10" s="323">
        <f t="shared" si="13"/>
        <v>9.1531970901225418E-2</v>
      </c>
      <c r="AB10" s="323">
        <f t="shared" si="14"/>
        <v>7.1656626721643885E-2</v>
      </c>
      <c r="AC10" s="399">
        <f t="shared" si="15"/>
        <v>7.5485946590016409E-2</v>
      </c>
      <c r="AE10" s="394">
        <f t="shared" si="7"/>
        <v>-4.8027640830498403E-2</v>
      </c>
      <c r="AF10" s="395">
        <f t="shared" si="7"/>
        <v>0.1483818753809521</v>
      </c>
      <c r="AG10" s="386">
        <f t="shared" si="7"/>
        <v>9.5574591045103074E-2</v>
      </c>
      <c r="AI10" s="27">
        <f t="shared" si="8"/>
        <v>3.0088953881914198</v>
      </c>
      <c r="AJ10" s="28">
        <f t="shared" si="8"/>
        <v>2.9649206433683584</v>
      </c>
      <c r="AK10" s="402">
        <f t="shared" si="8"/>
        <v>2.9766169973894332</v>
      </c>
      <c r="AL10" s="28">
        <f t="shared" si="8"/>
        <v>3.1619249693363969</v>
      </c>
      <c r="AM10" s="28">
        <f t="shared" si="8"/>
        <v>3.0240451308610004</v>
      </c>
      <c r="AN10" s="402">
        <f t="shared" si="8"/>
        <v>3.0551693301105742</v>
      </c>
      <c r="AO10" s="384">
        <f t="shared" si="9"/>
        <v>5.085905669753437E-2</v>
      </c>
      <c r="AP10" s="385">
        <f t="shared" si="9"/>
        <v>1.9941338944394954E-2</v>
      </c>
      <c r="AQ10" s="386">
        <f t="shared" si="9"/>
        <v>2.6389801842169609E-2</v>
      </c>
    </row>
    <row r="11" spans="1:43" ht="20.100000000000001" customHeight="1">
      <c r="A11" s="8" t="s">
        <v>170</v>
      </c>
      <c r="B11" s="19">
        <v>509.9</v>
      </c>
      <c r="C11" s="371">
        <v>9676.7099999999991</v>
      </c>
      <c r="D11" s="375">
        <v>10186.609999999999</v>
      </c>
      <c r="E11" s="19">
        <v>388.08000000000004</v>
      </c>
      <c r="F11" s="369">
        <v>6509.2000000000007</v>
      </c>
      <c r="G11" s="377">
        <v>6897.2800000000007</v>
      </c>
      <c r="H11" s="345">
        <f t="shared" si="0"/>
        <v>2.1247966983351248E-2</v>
      </c>
      <c r="I11" s="323">
        <f t="shared" si="1"/>
        <v>0.10284738603892843</v>
      </c>
      <c r="J11" s="399">
        <f t="shared" si="2"/>
        <v>8.6264595762871779E-2</v>
      </c>
      <c r="K11" s="323">
        <f t="shared" si="3"/>
        <v>2.0105730195275506E-2</v>
      </c>
      <c r="L11" s="323">
        <f t="shared" si="4"/>
        <v>7.764094248842493E-2</v>
      </c>
      <c r="M11" s="399">
        <f t="shared" si="5"/>
        <v>6.6873526323704191E-2</v>
      </c>
      <c r="N11" s="394">
        <f t="shared" si="6"/>
        <v>-0.23890959011570884</v>
      </c>
      <c r="O11" s="395">
        <f t="shared" si="6"/>
        <v>-0.32733336020196935</v>
      </c>
      <c r="P11" s="386">
        <f t="shared" si="6"/>
        <v>-0.32290722821429291</v>
      </c>
      <c r="R11" s="401">
        <v>145.024</v>
      </c>
      <c r="S11" s="369">
        <v>2414.6959999999999</v>
      </c>
      <c r="T11" s="374">
        <v>2559.7199999999998</v>
      </c>
      <c r="U11" s="19">
        <v>90.893000000000001</v>
      </c>
      <c r="V11" s="119">
        <v>1551.8150000000001</v>
      </c>
      <c r="W11" s="375">
        <v>1642.7080000000001</v>
      </c>
      <c r="X11" s="345">
        <f t="shared" si="10"/>
        <v>2.4324327497523106E-2</v>
      </c>
      <c r="Y11" s="323">
        <f t="shared" si="11"/>
        <v>0.1026504887267284</v>
      </c>
      <c r="Z11" s="399">
        <f t="shared" si="12"/>
        <v>8.6812634112211531E-2</v>
      </c>
      <c r="AA11" s="323">
        <f t="shared" si="13"/>
        <v>1.8547509973370346E-2</v>
      </c>
      <c r="AB11" s="323">
        <f t="shared" si="14"/>
        <v>7.5569982225788632E-2</v>
      </c>
      <c r="AC11" s="399">
        <f t="shared" si="15"/>
        <v>6.4583642368377214E-2</v>
      </c>
      <c r="AE11" s="394">
        <f t="shared" si="7"/>
        <v>-0.37325546116504854</v>
      </c>
      <c r="AF11" s="395">
        <f t="shared" si="7"/>
        <v>-0.35734560375301899</v>
      </c>
      <c r="AG11" s="386">
        <f t="shared" si="7"/>
        <v>-0.35824699576516172</v>
      </c>
      <c r="AI11" s="27">
        <f t="shared" si="8"/>
        <v>2.8441655226515006</v>
      </c>
      <c r="AJ11" s="28">
        <f t="shared" si="8"/>
        <v>2.4953687771980353</v>
      </c>
      <c r="AK11" s="402">
        <f t="shared" si="8"/>
        <v>2.5128281145543023</v>
      </c>
      <c r="AL11" s="28">
        <f t="shared" si="8"/>
        <v>2.3421201814058952</v>
      </c>
      <c r="AM11" s="28">
        <f t="shared" si="8"/>
        <v>2.3840333681558405</v>
      </c>
      <c r="AN11" s="402">
        <f t="shared" si="8"/>
        <v>2.3816750951099563</v>
      </c>
      <c r="AO11" s="384">
        <f t="shared" si="9"/>
        <v>-0.17651762432503185</v>
      </c>
      <c r="AP11" s="385">
        <f t="shared" si="9"/>
        <v>-4.4616815782719491E-2</v>
      </c>
      <c r="AQ11" s="386">
        <f t="shared" si="9"/>
        <v>-5.2193390659992858E-2</v>
      </c>
    </row>
    <row r="12" spans="1:43" ht="20.100000000000001" customHeight="1">
      <c r="A12" s="8" t="s">
        <v>181</v>
      </c>
      <c r="B12" s="19">
        <v>1187.25</v>
      </c>
      <c r="C12" s="371">
        <v>8321.52</v>
      </c>
      <c r="D12" s="375">
        <v>9508.77</v>
      </c>
      <c r="E12" s="19">
        <v>426.4</v>
      </c>
      <c r="F12" s="369">
        <v>5998.0599999999995</v>
      </c>
      <c r="G12" s="377">
        <v>6424.4599999999991</v>
      </c>
      <c r="H12" s="345">
        <f t="shared" si="0"/>
        <v>4.9473717985847751E-2</v>
      </c>
      <c r="I12" s="323">
        <f t="shared" si="1"/>
        <v>8.8443962862446421E-2</v>
      </c>
      <c r="J12" s="399">
        <f t="shared" si="2"/>
        <v>8.0524355035887549E-2</v>
      </c>
      <c r="K12" s="323">
        <f t="shared" si="3"/>
        <v>2.2091020808249522E-2</v>
      </c>
      <c r="L12" s="323">
        <f t="shared" si="4"/>
        <v>7.154412700518066E-2</v>
      </c>
      <c r="M12" s="399">
        <f t="shared" si="5"/>
        <v>6.228923502099154E-2</v>
      </c>
      <c r="N12" s="394">
        <f t="shared" si="6"/>
        <v>-0.64085070541166567</v>
      </c>
      <c r="O12" s="395">
        <f t="shared" si="6"/>
        <v>-0.2792110095271057</v>
      </c>
      <c r="P12" s="386">
        <f t="shared" si="6"/>
        <v>-0.3243647706275366</v>
      </c>
      <c r="R12" s="401">
        <v>248.36999999999998</v>
      </c>
      <c r="S12" s="369">
        <v>1949.5180000000003</v>
      </c>
      <c r="T12" s="374">
        <v>2197.8880000000004</v>
      </c>
      <c r="U12" s="19">
        <v>111.874</v>
      </c>
      <c r="V12" s="119">
        <v>1351.085</v>
      </c>
      <c r="W12" s="375">
        <v>1462.9590000000001</v>
      </c>
      <c r="X12" s="345">
        <f t="shared" si="10"/>
        <v>4.165816154953534E-2</v>
      </c>
      <c r="Y12" s="323">
        <f t="shared" si="11"/>
        <v>8.2875432551987552E-2</v>
      </c>
      <c r="Z12" s="399">
        <f t="shared" si="12"/>
        <v>7.4541139954221722E-2</v>
      </c>
      <c r="AA12" s="323">
        <f t="shared" si="13"/>
        <v>2.2828866147677311E-2</v>
      </c>
      <c r="AB12" s="323">
        <f t="shared" si="14"/>
        <v>6.5794872092053258E-2</v>
      </c>
      <c r="AC12" s="399">
        <f t="shared" si="15"/>
        <v>5.7516747258550376E-2</v>
      </c>
      <c r="AE12" s="394">
        <f t="shared" si="7"/>
        <v>-0.54956717800056365</v>
      </c>
      <c r="AF12" s="395">
        <f t="shared" si="7"/>
        <v>-0.30696459329947207</v>
      </c>
      <c r="AG12" s="386">
        <f t="shared" si="7"/>
        <v>-0.33437964081882254</v>
      </c>
      <c r="AI12" s="27">
        <f t="shared" si="8"/>
        <v>2.091977258370183</v>
      </c>
      <c r="AJ12" s="28">
        <f t="shared" si="8"/>
        <v>2.3427426720118443</v>
      </c>
      <c r="AK12" s="402">
        <f t="shared" si="8"/>
        <v>2.3114324986302122</v>
      </c>
      <c r="AL12" s="28">
        <f t="shared" si="8"/>
        <v>2.6236866791744839</v>
      </c>
      <c r="AM12" s="28">
        <f t="shared" si="8"/>
        <v>2.2525366535179709</v>
      </c>
      <c r="AN12" s="402">
        <f t="shared" si="8"/>
        <v>2.2771703769655351</v>
      </c>
      <c r="AO12" s="384">
        <f t="shared" si="9"/>
        <v>0.25416596603853381</v>
      </c>
      <c r="AP12" s="385">
        <f t="shared" si="9"/>
        <v>-3.8504450177794546E-2</v>
      </c>
      <c r="AQ12" s="386">
        <f t="shared" si="9"/>
        <v>-1.4822895189446907E-2</v>
      </c>
    </row>
    <row r="13" spans="1:43" ht="20.100000000000001" customHeight="1">
      <c r="A13" s="8" t="s">
        <v>173</v>
      </c>
      <c r="B13" s="19">
        <v>339.90999999999997</v>
      </c>
      <c r="C13" s="371">
        <v>4517.25</v>
      </c>
      <c r="D13" s="375">
        <v>4857.16</v>
      </c>
      <c r="E13" s="19">
        <v>350.36</v>
      </c>
      <c r="F13" s="369">
        <v>4690.34</v>
      </c>
      <c r="G13" s="377">
        <v>5040.7</v>
      </c>
      <c r="H13" s="345">
        <f t="shared" si="0"/>
        <v>1.4164339002374822E-2</v>
      </c>
      <c r="I13" s="323">
        <f t="shared" si="1"/>
        <v>4.8010879171159364E-2</v>
      </c>
      <c r="J13" s="399">
        <f t="shared" si="2"/>
        <v>4.1132520431781561E-2</v>
      </c>
      <c r="K13" s="323">
        <f t="shared" si="3"/>
        <v>1.8151524508391893E-2</v>
      </c>
      <c r="L13" s="323">
        <f t="shared" si="4"/>
        <v>5.5945802585749244E-2</v>
      </c>
      <c r="M13" s="399">
        <f t="shared" si="5"/>
        <v>4.8872799732633108E-2</v>
      </c>
      <c r="N13" s="394">
        <f t="shared" si="6"/>
        <v>3.0743432084963804E-2</v>
      </c>
      <c r="O13" s="395">
        <f t="shared" si="6"/>
        <v>3.8317560462670902E-2</v>
      </c>
      <c r="P13" s="386">
        <f t="shared" si="6"/>
        <v>3.7787513691128143E-2</v>
      </c>
      <c r="R13" s="401">
        <v>90.991</v>
      </c>
      <c r="S13" s="369">
        <v>1185.3499999999999</v>
      </c>
      <c r="T13" s="374">
        <v>1276.3409999999999</v>
      </c>
      <c r="U13" s="19">
        <v>120.12100000000001</v>
      </c>
      <c r="V13" s="119">
        <v>1126.761</v>
      </c>
      <c r="W13" s="375">
        <v>1246.8820000000001</v>
      </c>
      <c r="X13" s="345">
        <f t="shared" si="10"/>
        <v>1.5261576589579136E-2</v>
      </c>
      <c r="Y13" s="323">
        <f t="shared" si="11"/>
        <v>5.0390093333582152E-2</v>
      </c>
      <c r="Z13" s="399">
        <f t="shared" si="12"/>
        <v>4.3286970541861675E-2</v>
      </c>
      <c r="AA13" s="323">
        <f t="shared" si="13"/>
        <v>2.4511738478334079E-2</v>
      </c>
      <c r="AB13" s="323">
        <f t="shared" si="14"/>
        <v>5.4870785978168676E-2</v>
      </c>
      <c r="AC13" s="399">
        <f t="shared" si="15"/>
        <v>4.9021604060835479E-2</v>
      </c>
      <c r="AE13" s="394">
        <f t="shared" si="7"/>
        <v>0.32014155246123255</v>
      </c>
      <c r="AF13" s="395">
        <f t="shared" si="7"/>
        <v>-4.9427595225038971E-2</v>
      </c>
      <c r="AG13" s="386">
        <f t="shared" si="7"/>
        <v>-2.3080822444785393E-2</v>
      </c>
      <c r="AI13" s="27">
        <f t="shared" si="8"/>
        <v>2.6769144773616551</v>
      </c>
      <c r="AJ13" s="28">
        <f t="shared" si="8"/>
        <v>2.6240522441751062</v>
      </c>
      <c r="AK13" s="402">
        <f t="shared" si="8"/>
        <v>2.627751607935501</v>
      </c>
      <c r="AL13" s="28">
        <f t="shared" si="8"/>
        <v>3.4285021121132555</v>
      </c>
      <c r="AM13" s="28">
        <f t="shared" si="8"/>
        <v>2.4023013257034669</v>
      </c>
      <c r="AN13" s="402">
        <f t="shared" si="8"/>
        <v>2.473628662685738</v>
      </c>
      <c r="AO13" s="384">
        <f t="shared" si="9"/>
        <v>0.28076639769693312</v>
      </c>
      <c r="AP13" s="385">
        <f t="shared" si="9"/>
        <v>-8.4507051627452881E-2</v>
      </c>
      <c r="AQ13" s="386">
        <f t="shared" si="9"/>
        <v>-5.8652022049698237E-2</v>
      </c>
    </row>
    <row r="14" spans="1:43" ht="20.100000000000001" customHeight="1">
      <c r="A14" s="8" t="s">
        <v>185</v>
      </c>
      <c r="B14" s="19">
        <v>1612.89</v>
      </c>
      <c r="C14" s="371">
        <v>5903.7999999999993</v>
      </c>
      <c r="D14" s="375">
        <v>7516.69</v>
      </c>
      <c r="E14" s="19">
        <v>1041.98</v>
      </c>
      <c r="F14" s="369">
        <v>4453.76</v>
      </c>
      <c r="G14" s="377">
        <v>5495.74</v>
      </c>
      <c r="H14" s="345">
        <f t="shared" si="0"/>
        <v>6.7210499054280046E-2</v>
      </c>
      <c r="I14" s="323">
        <f t="shared" si="1"/>
        <v>6.27476071615896E-2</v>
      </c>
      <c r="J14" s="399">
        <f t="shared" si="2"/>
        <v>6.3654564602436015E-2</v>
      </c>
      <c r="K14" s="323">
        <f t="shared" si="3"/>
        <v>5.3983118812804494E-2</v>
      </c>
      <c r="L14" s="323">
        <f t="shared" si="4"/>
        <v>5.3123905244461284E-2</v>
      </c>
      <c r="M14" s="399">
        <f t="shared" si="5"/>
        <v>5.3284702601349231E-2</v>
      </c>
      <c r="N14" s="394">
        <f t="shared" si="6"/>
        <v>-0.35396710253024077</v>
      </c>
      <c r="O14" s="395">
        <f t="shared" si="6"/>
        <v>-0.24561130119583985</v>
      </c>
      <c r="P14" s="386">
        <f t="shared" si="6"/>
        <v>-0.26886169311226082</v>
      </c>
      <c r="R14" s="401">
        <v>272.12700000000001</v>
      </c>
      <c r="S14" s="369">
        <v>1219.8490000000002</v>
      </c>
      <c r="T14" s="374">
        <v>1491.9760000000001</v>
      </c>
      <c r="U14" s="19">
        <v>180.21600000000004</v>
      </c>
      <c r="V14" s="119">
        <v>845.69299999999998</v>
      </c>
      <c r="W14" s="375">
        <v>1025.9090000000001</v>
      </c>
      <c r="X14" s="345">
        <f t="shared" si="10"/>
        <v>4.5642833385635961E-2</v>
      </c>
      <c r="Y14" s="323">
        <f t="shared" si="11"/>
        <v>5.185667099411724E-2</v>
      </c>
      <c r="Z14" s="399">
        <f t="shared" si="12"/>
        <v>5.0600208847921227E-2</v>
      </c>
      <c r="AA14" s="323">
        <f t="shared" si="13"/>
        <v>3.6774647743620638E-2</v>
      </c>
      <c r="AB14" s="323">
        <f t="shared" si="14"/>
        <v>4.1183391691969634E-2</v>
      </c>
      <c r="AC14" s="399">
        <f t="shared" si="15"/>
        <v>4.0333972902365796E-2</v>
      </c>
      <c r="AE14" s="394">
        <f t="shared" si="7"/>
        <v>-0.3377503886053202</v>
      </c>
      <c r="AF14" s="395">
        <f t="shared" si="7"/>
        <v>-0.30672320918408763</v>
      </c>
      <c r="AG14" s="386">
        <f t="shared" si="7"/>
        <v>-0.31238237076199615</v>
      </c>
      <c r="AI14" s="27">
        <f t="shared" si="8"/>
        <v>1.6872012350501273</v>
      </c>
      <c r="AJ14" s="28">
        <f t="shared" si="8"/>
        <v>2.0662098987093063</v>
      </c>
      <c r="AK14" s="402">
        <f t="shared" si="8"/>
        <v>1.9848843041285464</v>
      </c>
      <c r="AL14" s="28">
        <f t="shared" si="8"/>
        <v>1.7295533503522142</v>
      </c>
      <c r="AM14" s="28">
        <f t="shared" si="8"/>
        <v>1.8988293037792787</v>
      </c>
      <c r="AN14" s="402">
        <f t="shared" si="8"/>
        <v>1.8667349619887406</v>
      </c>
      <c r="AO14" s="384">
        <f t="shared" si="9"/>
        <v>2.5101994013671192E-2</v>
      </c>
      <c r="AP14" s="385">
        <f t="shared" si="9"/>
        <v>-8.1008514688940714E-2</v>
      </c>
      <c r="AQ14" s="386">
        <f t="shared" si="9"/>
        <v>-5.9524548556334503E-2</v>
      </c>
    </row>
    <row r="15" spans="1:43" ht="20.100000000000001" customHeight="1">
      <c r="A15" s="8" t="s">
        <v>179</v>
      </c>
      <c r="B15" s="19">
        <v>263.31</v>
      </c>
      <c r="C15" s="371">
        <v>2869.87</v>
      </c>
      <c r="D15" s="375">
        <v>3133.18</v>
      </c>
      <c r="E15" s="19">
        <v>203.88</v>
      </c>
      <c r="F15" s="369">
        <v>3082.34</v>
      </c>
      <c r="G15" s="377">
        <v>3286.2200000000003</v>
      </c>
      <c r="H15" s="345">
        <f t="shared" si="0"/>
        <v>1.0972351806993954E-2</v>
      </c>
      <c r="I15" s="323">
        <f t="shared" si="1"/>
        <v>3.0501960663442386E-2</v>
      </c>
      <c r="J15" s="399">
        <f t="shared" si="2"/>
        <v>2.6533116135035565E-2</v>
      </c>
      <c r="K15" s="323">
        <f t="shared" si="3"/>
        <v>1.0562657885520433E-2</v>
      </c>
      <c r="L15" s="323">
        <f t="shared" si="4"/>
        <v>3.6765775006110071E-2</v>
      </c>
      <c r="M15" s="399">
        <f t="shared" si="5"/>
        <v>3.1861997725985199E-2</v>
      </c>
      <c r="N15" s="394">
        <f t="shared" si="6"/>
        <v>-0.22570354335194259</v>
      </c>
      <c r="O15" s="395">
        <f t="shared" si="6"/>
        <v>7.4034712373731312E-2</v>
      </c>
      <c r="P15" s="386">
        <f t="shared" si="6"/>
        <v>4.884494347595747E-2</v>
      </c>
      <c r="R15" s="401">
        <v>91.06</v>
      </c>
      <c r="S15" s="369">
        <v>1093.769</v>
      </c>
      <c r="T15" s="374">
        <v>1184.829</v>
      </c>
      <c r="U15" s="19">
        <v>62.788000000000004</v>
      </c>
      <c r="V15" s="119">
        <v>962.577</v>
      </c>
      <c r="W15" s="375">
        <v>1025.365</v>
      </c>
      <c r="X15" s="345">
        <f t="shared" si="10"/>
        <v>1.5273149698839184E-2</v>
      </c>
      <c r="Y15" s="323">
        <f t="shared" si="11"/>
        <v>4.6496918205912875E-2</v>
      </c>
      <c r="Z15" s="399">
        <f t="shared" si="12"/>
        <v>4.0183350703411884E-2</v>
      </c>
      <c r="AA15" s="323">
        <f t="shared" si="13"/>
        <v>1.2812439420065103E-2</v>
      </c>
      <c r="AB15" s="323">
        <f t="shared" si="14"/>
        <v>4.6875385777913565E-2</v>
      </c>
      <c r="AC15" s="399">
        <f t="shared" si="15"/>
        <v>4.0312585351170813E-2</v>
      </c>
      <c r="AE15" s="394">
        <f t="shared" si="7"/>
        <v>-0.31047660882934325</v>
      </c>
      <c r="AF15" s="395">
        <f t="shared" si="7"/>
        <v>-0.11994488781452026</v>
      </c>
      <c r="AG15" s="386">
        <f t="shared" si="7"/>
        <v>-0.13458819795936794</v>
      </c>
      <c r="AI15" s="27">
        <f t="shared" si="8"/>
        <v>3.4582811135163878</v>
      </c>
      <c r="AJ15" s="28">
        <f t="shared" si="8"/>
        <v>3.8112144452536176</v>
      </c>
      <c r="AK15" s="402">
        <f t="shared" si="8"/>
        <v>3.7815542037163521</v>
      </c>
      <c r="AL15" s="28">
        <f t="shared" si="8"/>
        <v>3.0796546988424565</v>
      </c>
      <c r="AM15" s="28">
        <f t="shared" si="8"/>
        <v>3.1228774242945296</v>
      </c>
      <c r="AN15" s="402">
        <f t="shared" si="8"/>
        <v>3.12019584811729</v>
      </c>
      <c r="AO15" s="384">
        <f t="shared" si="9"/>
        <v>-0.10948398994925637</v>
      </c>
      <c r="AP15" s="385">
        <f t="shared" si="9"/>
        <v>-0.1806083154980492</v>
      </c>
      <c r="AQ15" s="386">
        <f t="shared" si="9"/>
        <v>-0.17489061903412809</v>
      </c>
    </row>
    <row r="16" spans="1:43" ht="20.100000000000001" customHeight="1">
      <c r="A16" s="8" t="s">
        <v>177</v>
      </c>
      <c r="B16" s="19">
        <v>831.85</v>
      </c>
      <c r="C16" s="371">
        <v>1287.93</v>
      </c>
      <c r="D16" s="375">
        <v>2119.7800000000002</v>
      </c>
      <c r="E16" s="19">
        <v>776.98</v>
      </c>
      <c r="F16" s="369">
        <v>2309.7200000000003</v>
      </c>
      <c r="G16" s="377">
        <v>3086.7000000000003</v>
      </c>
      <c r="H16" s="345">
        <f t="shared" si="0"/>
        <v>3.4663897499707268E-2</v>
      </c>
      <c r="I16" s="323">
        <f t="shared" si="1"/>
        <v>1.3688560874627545E-2</v>
      </c>
      <c r="J16" s="399">
        <f t="shared" si="2"/>
        <v>1.7951208970032266E-2</v>
      </c>
      <c r="K16" s="323">
        <f t="shared" si="3"/>
        <v>4.0253943122874565E-2</v>
      </c>
      <c r="L16" s="323">
        <f t="shared" si="4"/>
        <v>2.7550058023161808E-2</v>
      </c>
      <c r="M16" s="399">
        <f t="shared" si="5"/>
        <v>2.9927524140440542E-2</v>
      </c>
      <c r="N16" s="394">
        <f t="shared" si="6"/>
        <v>-6.5961411312135607E-2</v>
      </c>
      <c r="O16" s="395">
        <f t="shared" si="6"/>
        <v>0.79335833469210293</v>
      </c>
      <c r="P16" s="386">
        <f t="shared" si="6"/>
        <v>0.45614167507948938</v>
      </c>
      <c r="R16" s="401">
        <v>171.06400000000002</v>
      </c>
      <c r="S16" s="369">
        <v>297.37900000000002</v>
      </c>
      <c r="T16" s="374">
        <v>468.44300000000004</v>
      </c>
      <c r="U16" s="19">
        <v>207.34399999999999</v>
      </c>
      <c r="V16" s="119">
        <v>643.52600000000007</v>
      </c>
      <c r="W16" s="375">
        <v>850.87000000000012</v>
      </c>
      <c r="X16" s="345">
        <f t="shared" si="10"/>
        <v>2.8691918296532247E-2</v>
      </c>
      <c r="Y16" s="323">
        <f t="shared" si="11"/>
        <v>1.2641798258275893E-2</v>
      </c>
      <c r="Z16" s="399">
        <f t="shared" si="12"/>
        <v>1.5887194990634408E-2</v>
      </c>
      <c r="AA16" s="323">
        <f t="shared" si="13"/>
        <v>4.2310352919570277E-2</v>
      </c>
      <c r="AB16" s="323">
        <f t="shared" si="14"/>
        <v>3.1338302814338602E-2</v>
      </c>
      <c r="AC16" s="399">
        <f t="shared" si="15"/>
        <v>3.3452253097921922E-2</v>
      </c>
      <c r="AE16" s="394">
        <f t="shared" si="7"/>
        <v>0.2120843660852077</v>
      </c>
      <c r="AF16" s="395">
        <f t="shared" si="7"/>
        <v>1.1639927499924341</v>
      </c>
      <c r="AG16" s="386">
        <f t="shared" si="7"/>
        <v>0.81637894044739712</v>
      </c>
      <c r="AI16" s="27">
        <f t="shared" si="8"/>
        <v>2.0564284426278778</v>
      </c>
      <c r="AJ16" s="28">
        <f t="shared" si="8"/>
        <v>2.3089686551287727</v>
      </c>
      <c r="AK16" s="402">
        <f t="shared" si="8"/>
        <v>2.2098661181820756</v>
      </c>
      <c r="AL16" s="28">
        <f t="shared" si="8"/>
        <v>2.6685886380601813</v>
      </c>
      <c r="AM16" s="28">
        <f t="shared" si="8"/>
        <v>2.7861645567428086</v>
      </c>
      <c r="AN16" s="402">
        <f t="shared" si="8"/>
        <v>2.7565685035798748</v>
      </c>
      <c r="AO16" s="384">
        <f t="shared" si="9"/>
        <v>0.29768125296401443</v>
      </c>
      <c r="AP16" s="385">
        <f t="shared" si="9"/>
        <v>0.20667058452875464</v>
      </c>
      <c r="AQ16" s="386">
        <f t="shared" si="9"/>
        <v>0.2473916319634506</v>
      </c>
    </row>
    <row r="17" spans="1:43" ht="20.100000000000001" customHeight="1">
      <c r="A17" s="8" t="s">
        <v>184</v>
      </c>
      <c r="B17" s="19">
        <v>484.13</v>
      </c>
      <c r="C17" s="371">
        <v>2576.08</v>
      </c>
      <c r="D17" s="375">
        <v>3060.21</v>
      </c>
      <c r="E17" s="19">
        <v>633.96</v>
      </c>
      <c r="F17" s="369">
        <v>2393.9700000000003</v>
      </c>
      <c r="G17" s="377">
        <v>3027.9300000000003</v>
      </c>
      <c r="H17" s="345">
        <f t="shared" si="0"/>
        <v>2.017410915012716E-2</v>
      </c>
      <c r="I17" s="323">
        <f t="shared" si="1"/>
        <v>2.7379459984557021E-2</v>
      </c>
      <c r="J17" s="399">
        <f t="shared" si="2"/>
        <v>2.5915174783318288E-2</v>
      </c>
      <c r="K17" s="323">
        <f t="shared" si="3"/>
        <v>3.2844332907124456E-2</v>
      </c>
      <c r="L17" s="323">
        <f t="shared" si="4"/>
        <v>2.8554981731858699E-2</v>
      </c>
      <c r="M17" s="399">
        <f t="shared" si="5"/>
        <v>2.9357711527056119E-2</v>
      </c>
      <c r="N17" s="394">
        <f t="shared" si="6"/>
        <v>0.30948299010596336</v>
      </c>
      <c r="O17" s="395">
        <f t="shared" si="6"/>
        <v>-7.0692680351541748E-2</v>
      </c>
      <c r="P17" s="386">
        <f t="shared" si="6"/>
        <v>-1.0548295705196619E-2</v>
      </c>
      <c r="R17" s="401">
        <v>137.35300000000001</v>
      </c>
      <c r="S17" s="369">
        <v>626.13400000000001</v>
      </c>
      <c r="T17" s="374">
        <v>763.48700000000008</v>
      </c>
      <c r="U17" s="19">
        <v>173.98000000000002</v>
      </c>
      <c r="V17" s="119">
        <v>582.12400000000002</v>
      </c>
      <c r="W17" s="375">
        <v>756.10400000000004</v>
      </c>
      <c r="X17" s="345">
        <f t="shared" si="10"/>
        <v>2.3037699655003938E-2</v>
      </c>
      <c r="Y17" s="323">
        <f t="shared" si="11"/>
        <v>2.6617413168540206E-2</v>
      </c>
      <c r="Z17" s="399">
        <f t="shared" si="12"/>
        <v>2.5893581165295443E-2</v>
      </c>
      <c r="AA17" s="323">
        <f t="shared" si="13"/>
        <v>3.550213751517689E-2</v>
      </c>
      <c r="AB17" s="323">
        <f t="shared" si="14"/>
        <v>2.8348160272458369E-2</v>
      </c>
      <c r="AC17" s="399">
        <f t="shared" si="15"/>
        <v>2.9726494501335288E-2</v>
      </c>
      <c r="AE17" s="394">
        <f t="shared" si="7"/>
        <v>0.26666326909495974</v>
      </c>
      <c r="AF17" s="395">
        <f t="shared" si="7"/>
        <v>-7.0288468602567489E-2</v>
      </c>
      <c r="AG17" s="386">
        <f t="shared" si="7"/>
        <v>-9.670105712343547E-3</v>
      </c>
      <c r="AI17" s="27">
        <f t="shared" si="8"/>
        <v>2.8371098671844344</v>
      </c>
      <c r="AJ17" s="28">
        <f t="shared" si="8"/>
        <v>2.4305689264308565</v>
      </c>
      <c r="AK17" s="402">
        <f t="shared" si="8"/>
        <v>2.4948843380029477</v>
      </c>
      <c r="AL17" s="28">
        <f t="shared" si="8"/>
        <v>2.7443371821566034</v>
      </c>
      <c r="AM17" s="28">
        <f t="shared" si="8"/>
        <v>2.4316261273115365</v>
      </c>
      <c r="AN17" s="402">
        <f t="shared" si="8"/>
        <v>2.497098677974722</v>
      </c>
      <c r="AO17" s="384">
        <f t="shared" si="9"/>
        <v>-3.2699715333865155E-2</v>
      </c>
      <c r="AP17" s="385">
        <f t="shared" si="9"/>
        <v>4.3496025526516927E-4</v>
      </c>
      <c r="AQ17" s="386">
        <f t="shared" si="9"/>
        <v>8.8755215544249005E-4</v>
      </c>
    </row>
    <row r="18" spans="1:43" ht="20.100000000000001" customHeight="1">
      <c r="A18" s="8" t="s">
        <v>175</v>
      </c>
      <c r="B18" s="19">
        <v>588.87</v>
      </c>
      <c r="C18" s="371">
        <v>2361.27</v>
      </c>
      <c r="D18" s="375">
        <v>2950.14</v>
      </c>
      <c r="E18" s="19">
        <v>661.79000000000008</v>
      </c>
      <c r="F18" s="369">
        <v>2775.07</v>
      </c>
      <c r="G18" s="377">
        <v>3436.86</v>
      </c>
      <c r="H18" s="345">
        <f t="shared" si="0"/>
        <v>2.4538714095873798E-2</v>
      </c>
      <c r="I18" s="323">
        <f t="shared" si="1"/>
        <v>2.5096385779065464E-2</v>
      </c>
      <c r="J18" s="399">
        <f t="shared" si="2"/>
        <v>2.498305467116917E-2</v>
      </c>
      <c r="K18" s="323">
        <f t="shared" si="3"/>
        <v>3.4286155395617857E-2</v>
      </c>
      <c r="L18" s="323">
        <f t="shared" si="4"/>
        <v>3.310069597974457E-2</v>
      </c>
      <c r="M18" s="399">
        <f t="shared" si="5"/>
        <v>3.3322548552601312E-2</v>
      </c>
      <c r="N18" s="394">
        <f t="shared" si="6"/>
        <v>0.12383038701241372</v>
      </c>
      <c r="O18" s="395">
        <f t="shared" si="6"/>
        <v>0.17524467765228041</v>
      </c>
      <c r="P18" s="386">
        <f t="shared" si="6"/>
        <v>0.16498200085419684</v>
      </c>
      <c r="R18" s="401">
        <v>150.12700000000001</v>
      </c>
      <c r="S18" s="369">
        <v>638.1869999999999</v>
      </c>
      <c r="T18" s="374">
        <v>788.31399999999985</v>
      </c>
      <c r="U18" s="19">
        <v>173.12299999999999</v>
      </c>
      <c r="V18" s="119">
        <v>561.38</v>
      </c>
      <c r="W18" s="375">
        <v>734.50299999999993</v>
      </c>
      <c r="X18" s="345">
        <f t="shared" si="10"/>
        <v>2.5180234404103122E-2</v>
      </c>
      <c r="Y18" s="323">
        <f t="shared" si="11"/>
        <v>2.7129794992431597E-2</v>
      </c>
      <c r="Z18" s="399">
        <f t="shared" si="12"/>
        <v>2.6735586254564524E-2</v>
      </c>
      <c r="AA18" s="323">
        <f t="shared" si="13"/>
        <v>3.5327259185193513E-2</v>
      </c>
      <c r="AB18" s="323">
        <f t="shared" si="14"/>
        <v>2.7337973032812043E-2</v>
      </c>
      <c r="AC18" s="399">
        <f t="shared" si="15"/>
        <v>2.8877243594418584E-2</v>
      </c>
      <c r="AE18" s="394">
        <f t="shared" si="7"/>
        <v>0.15317697682628695</v>
      </c>
      <c r="AF18" s="395">
        <f t="shared" si="7"/>
        <v>-0.12035187178679591</v>
      </c>
      <c r="AG18" s="386">
        <f t="shared" si="7"/>
        <v>-6.8260870668286913E-2</v>
      </c>
      <c r="AI18" s="27">
        <f t="shared" si="8"/>
        <v>2.5494081885645392</v>
      </c>
      <c r="AJ18" s="28">
        <f t="shared" si="8"/>
        <v>2.7027277693783427</v>
      </c>
      <c r="AK18" s="402">
        <f t="shared" si="8"/>
        <v>2.6721240347915689</v>
      </c>
      <c r="AL18" s="28">
        <f t="shared" si="8"/>
        <v>2.6159809002855887</v>
      </c>
      <c r="AM18" s="28">
        <f t="shared" si="8"/>
        <v>2.0229399618748354</v>
      </c>
      <c r="AN18" s="402">
        <f t="shared" si="8"/>
        <v>2.1371338954743573</v>
      </c>
      <c r="AO18" s="384">
        <f t="shared" si="9"/>
        <v>2.6113006155571227E-2</v>
      </c>
      <c r="AP18" s="385">
        <f t="shared" si="9"/>
        <v>-0.25151915601913027</v>
      </c>
      <c r="AQ18" s="386">
        <f t="shared" si="9"/>
        <v>-0.20021156666065537</v>
      </c>
    </row>
    <row r="19" spans="1:43" ht="20.100000000000001" customHeight="1">
      <c r="A19" s="8" t="s">
        <v>168</v>
      </c>
      <c r="B19" s="19">
        <v>343.58000000000004</v>
      </c>
      <c r="C19" s="371">
        <v>3401.9799999999996</v>
      </c>
      <c r="D19" s="375">
        <v>3745.5599999999995</v>
      </c>
      <c r="E19" s="19">
        <v>333.20000000000005</v>
      </c>
      <c r="F19" s="369">
        <v>3554.2200000000003</v>
      </c>
      <c r="G19" s="377">
        <v>3887.42</v>
      </c>
      <c r="H19" s="345">
        <f t="shared" si="0"/>
        <v>1.4317271025965528E-2</v>
      </c>
      <c r="I19" s="323">
        <f t="shared" si="1"/>
        <v>3.6157407874857647E-2</v>
      </c>
      <c r="J19" s="399">
        <f t="shared" si="2"/>
        <v>3.1719013421106924E-2</v>
      </c>
      <c r="K19" s="323">
        <f t="shared" si="3"/>
        <v>1.7262495622206241E-2</v>
      </c>
      <c r="L19" s="323">
        <f t="shared" si="4"/>
        <v>4.2394302005040504E-2</v>
      </c>
      <c r="M19" s="399">
        <f t="shared" si="5"/>
        <v>3.7691014965507294E-2</v>
      </c>
      <c r="N19" s="394">
        <f t="shared" si="6"/>
        <v>-3.0211304499679823E-2</v>
      </c>
      <c r="O19" s="395">
        <f t="shared" si="6"/>
        <v>4.4750410055320933E-2</v>
      </c>
      <c r="P19" s="386">
        <f t="shared" si="6"/>
        <v>3.7874176358141533E-2</v>
      </c>
      <c r="R19" s="401">
        <v>80.329000000000008</v>
      </c>
      <c r="S19" s="369">
        <v>618.33199999999999</v>
      </c>
      <c r="T19" s="374">
        <v>698.66100000000006</v>
      </c>
      <c r="U19" s="19">
        <v>81.070999999999998</v>
      </c>
      <c r="V19" s="119">
        <v>576.55799999999999</v>
      </c>
      <c r="W19" s="375">
        <v>657.62900000000002</v>
      </c>
      <c r="X19" s="345">
        <f t="shared" si="10"/>
        <v>1.3473279619570096E-2</v>
      </c>
      <c r="Y19" s="323">
        <f t="shared" si="11"/>
        <v>2.6285744456186377E-2</v>
      </c>
      <c r="Z19" s="399">
        <f t="shared" si="12"/>
        <v>2.369501420525363E-2</v>
      </c>
      <c r="AA19" s="323">
        <f t="shared" si="13"/>
        <v>1.6543245145953015E-2</v>
      </c>
      <c r="AB19" s="323">
        <f t="shared" si="14"/>
        <v>2.8077108297146401E-2</v>
      </c>
      <c r="AC19" s="399">
        <f t="shared" si="15"/>
        <v>2.5854915266178495E-2</v>
      </c>
      <c r="AE19" s="394">
        <f t="shared" si="7"/>
        <v>9.2370127849218855E-3</v>
      </c>
      <c r="AF19" s="395">
        <f t="shared" si="7"/>
        <v>-6.7559175329758123E-2</v>
      </c>
      <c r="AG19" s="386">
        <f t="shared" si="7"/>
        <v>-5.8729483970051337E-2</v>
      </c>
      <c r="AI19" s="27">
        <f t="shared" si="8"/>
        <v>2.3379998835787879</v>
      </c>
      <c r="AJ19" s="28">
        <f t="shared" si="8"/>
        <v>1.8175650650503532</v>
      </c>
      <c r="AK19" s="402">
        <f t="shared" si="8"/>
        <v>1.8653045205523344</v>
      </c>
      <c r="AL19" s="28">
        <f t="shared" si="8"/>
        <v>2.4331032412965179</v>
      </c>
      <c r="AM19" s="28">
        <f t="shared" si="8"/>
        <v>1.6221787058763948</v>
      </c>
      <c r="AN19" s="402">
        <f t="shared" si="8"/>
        <v>1.6916849735814499</v>
      </c>
      <c r="AO19" s="384">
        <f>(AL19-AI19)/AI19</f>
        <v>4.0677229449710181E-2</v>
      </c>
      <c r="AP19" s="385">
        <f>(AM19-AJ19)/AJ19</f>
        <v>-0.10749896272271579</v>
      </c>
      <c r="AQ19" s="386">
        <f>(AN19-AK19)/AK19</f>
        <v>-9.307839286181227E-2</v>
      </c>
    </row>
    <row r="20" spans="1:43" ht="20.100000000000001" customHeight="1">
      <c r="A20" s="8" t="s">
        <v>172</v>
      </c>
      <c r="B20" s="19">
        <v>145.16</v>
      </c>
      <c r="C20" s="371">
        <v>2842.58</v>
      </c>
      <c r="D20" s="375">
        <v>2987.74</v>
      </c>
      <c r="E20" s="19">
        <v>214.96</v>
      </c>
      <c r="F20" s="369">
        <v>1851.4899999999998</v>
      </c>
      <c r="G20" s="377">
        <v>2066.4499999999998</v>
      </c>
      <c r="H20" s="345">
        <f t="shared" si="0"/>
        <v>6.0489407478000927E-3</v>
      </c>
      <c r="I20" s="323">
        <f t="shared" si="1"/>
        <v>3.0211913202579928E-2</v>
      </c>
      <c r="J20" s="399">
        <f t="shared" si="2"/>
        <v>2.5301467646701166E-2</v>
      </c>
      <c r="K20" s="323">
        <f t="shared" si="3"/>
        <v>1.1136692853989957E-2</v>
      </c>
      <c r="L20" s="323">
        <f t="shared" si="4"/>
        <v>2.2084346556857041E-2</v>
      </c>
      <c r="M20" s="399">
        <f t="shared" si="5"/>
        <v>2.0035550024302115E-2</v>
      </c>
      <c r="N20" s="394">
        <f t="shared" si="6"/>
        <v>0.48084871865527701</v>
      </c>
      <c r="O20" s="395">
        <f t="shared" si="6"/>
        <v>-0.34865861295020728</v>
      </c>
      <c r="P20" s="386">
        <f t="shared" si="6"/>
        <v>-0.30835681819703187</v>
      </c>
      <c r="R20" s="401">
        <v>41.269000000000005</v>
      </c>
      <c r="S20" s="369">
        <v>598.03700000000003</v>
      </c>
      <c r="T20" s="374">
        <v>639.30600000000004</v>
      </c>
      <c r="U20" s="19">
        <v>60.887</v>
      </c>
      <c r="V20" s="119">
        <v>577.82899999999995</v>
      </c>
      <c r="W20" s="375">
        <v>638.71599999999989</v>
      </c>
      <c r="X20" s="345">
        <f t="shared" si="10"/>
        <v>6.9218934210563843E-3</v>
      </c>
      <c r="Y20" s="323">
        <f t="shared" si="11"/>
        <v>2.5422989198916331E-2</v>
      </c>
      <c r="Z20" s="399">
        <f t="shared" si="12"/>
        <v>2.1681995633796473E-2</v>
      </c>
      <c r="AA20" s="323">
        <f t="shared" si="13"/>
        <v>1.2424523777943298E-2</v>
      </c>
      <c r="AB20" s="323">
        <f t="shared" si="14"/>
        <v>2.8139003205630321E-2</v>
      </c>
      <c r="AC20" s="399">
        <f t="shared" si="15"/>
        <v>2.5111344023989908E-2</v>
      </c>
      <c r="AE20" s="394">
        <f t="shared" si="7"/>
        <v>0.47536892098185057</v>
      </c>
      <c r="AF20" s="395">
        <f t="shared" si="7"/>
        <v>-3.3790551420731632E-2</v>
      </c>
      <c r="AG20" s="386">
        <f t="shared" si="7"/>
        <v>-9.2287574338445987E-4</v>
      </c>
      <c r="AI20" s="27">
        <f t="shared" si="8"/>
        <v>2.8430008266740154</v>
      </c>
      <c r="AJ20" s="28">
        <f t="shared" si="8"/>
        <v>2.103852837914852</v>
      </c>
      <c r="AK20" s="402">
        <f t="shared" si="8"/>
        <v>2.139764504274134</v>
      </c>
      <c r="AL20" s="28">
        <f t="shared" si="8"/>
        <v>2.8324804614812056</v>
      </c>
      <c r="AM20" s="28">
        <f t="shared" si="8"/>
        <v>3.1208864212067038</v>
      </c>
      <c r="AN20" s="402">
        <f t="shared" si="8"/>
        <v>3.0908853347528371</v>
      </c>
      <c r="AO20" s="384">
        <f t="shared" ref="AO20:AQ33" si="16">(AL20-AI20)/AI20</f>
        <v>-3.7004439443366166E-3</v>
      </c>
      <c r="AP20" s="385">
        <f t="shared" si="16"/>
        <v>0.48341479259539993</v>
      </c>
      <c r="AQ20" s="386">
        <f t="shared" si="16"/>
        <v>0.44449790085724833</v>
      </c>
    </row>
    <row r="21" spans="1:43" ht="20.100000000000001" customHeight="1">
      <c r="A21" s="8" t="s">
        <v>178</v>
      </c>
      <c r="B21" s="19">
        <v>415.51</v>
      </c>
      <c r="C21" s="371">
        <v>1588.63</v>
      </c>
      <c r="D21" s="375">
        <v>2004.14</v>
      </c>
      <c r="E21" s="19">
        <v>223.75</v>
      </c>
      <c r="F21" s="369">
        <v>1446.2</v>
      </c>
      <c r="G21" s="377">
        <v>1669.95</v>
      </c>
      <c r="H21" s="345">
        <f t="shared" si="0"/>
        <v>1.7314655346641061E-2</v>
      </c>
      <c r="I21" s="323">
        <f t="shared" si="1"/>
        <v>1.6884503398678155E-2</v>
      </c>
      <c r="J21" s="399">
        <f t="shared" si="2"/>
        <v>1.6971919701667372E-2</v>
      </c>
      <c r="K21" s="323">
        <f t="shared" si="3"/>
        <v>1.1592087021214423E-2</v>
      </c>
      <c r="L21" s="323">
        <f t="shared" si="4"/>
        <v>1.7250096943827217E-2</v>
      </c>
      <c r="M21" s="399">
        <f t="shared" si="5"/>
        <v>1.619122977235516E-2</v>
      </c>
      <c r="N21" s="394">
        <f t="shared" si="6"/>
        <v>-0.46150513826382034</v>
      </c>
      <c r="O21" s="395">
        <f t="shared" si="6"/>
        <v>-8.9655867004903633E-2</v>
      </c>
      <c r="P21" s="386">
        <f t="shared" si="6"/>
        <v>-0.16674982785633741</v>
      </c>
      <c r="R21" s="401">
        <v>104.673</v>
      </c>
      <c r="S21" s="369">
        <v>417.40100000000001</v>
      </c>
      <c r="T21" s="374">
        <v>522.07400000000007</v>
      </c>
      <c r="U21" s="19">
        <v>53.752000000000002</v>
      </c>
      <c r="V21" s="119">
        <v>369.73599999999999</v>
      </c>
      <c r="W21" s="375">
        <v>423.488</v>
      </c>
      <c r="X21" s="345">
        <f t="shared" si="10"/>
        <v>1.7556406747491697E-2</v>
      </c>
      <c r="Y21" s="323">
        <f t="shared" si="11"/>
        <v>1.7744021046552098E-2</v>
      </c>
      <c r="Z21" s="399">
        <f t="shared" si="12"/>
        <v>1.7706084705162568E-2</v>
      </c>
      <c r="AA21" s="323">
        <f t="shared" si="13"/>
        <v>1.0968564752935901E-2</v>
      </c>
      <c r="AB21" s="323">
        <f t="shared" si="14"/>
        <v>1.8005331143360635E-2</v>
      </c>
      <c r="AC21" s="399">
        <f t="shared" si="15"/>
        <v>1.6649579559665704E-2</v>
      </c>
      <c r="AE21" s="394">
        <f t="shared" si="7"/>
        <v>-0.48647693292444089</v>
      </c>
      <c r="AF21" s="395">
        <f t="shared" si="7"/>
        <v>-0.11419474318461148</v>
      </c>
      <c r="AG21" s="386">
        <f t="shared" si="7"/>
        <v>-0.18883529921045686</v>
      </c>
      <c r="AI21" s="27">
        <f t="shared" si="8"/>
        <v>2.5191451469278721</v>
      </c>
      <c r="AJ21" s="28">
        <f t="shared" si="8"/>
        <v>2.6274274060039153</v>
      </c>
      <c r="AK21" s="402">
        <f t="shared" si="8"/>
        <v>2.6049776961689304</v>
      </c>
      <c r="AL21" s="28">
        <f t="shared" si="8"/>
        <v>2.4023240223463689</v>
      </c>
      <c r="AM21" s="28">
        <f t="shared" si="8"/>
        <v>2.5566035126538509</v>
      </c>
      <c r="AN21" s="402">
        <f t="shared" si="8"/>
        <v>2.5359322135393274</v>
      </c>
      <c r="AO21" s="384">
        <f t="shared" si="16"/>
        <v>-4.6373320220936036E-2</v>
      </c>
      <c r="AP21" s="385">
        <f t="shared" si="16"/>
        <v>-2.6955604249322088E-2</v>
      </c>
      <c r="AQ21" s="386">
        <f t="shared" si="16"/>
        <v>-2.6505210670765542E-2</v>
      </c>
    </row>
    <row r="22" spans="1:43" ht="20.100000000000001" customHeight="1">
      <c r="A22" s="8" t="s">
        <v>210</v>
      </c>
      <c r="B22" s="19">
        <v>420.75</v>
      </c>
      <c r="C22" s="371">
        <v>972</v>
      </c>
      <c r="D22" s="375">
        <v>1392.75</v>
      </c>
      <c r="E22" s="19">
        <v>288.89999999999998</v>
      </c>
      <c r="F22" s="369">
        <v>1322.3300000000002</v>
      </c>
      <c r="G22" s="377">
        <v>1611.23</v>
      </c>
      <c r="H22" s="345">
        <f t="shared" si="0"/>
        <v>1.7533010606481738E-2</v>
      </c>
      <c r="I22" s="323">
        <f t="shared" si="1"/>
        <v>1.0330748697629509E-2</v>
      </c>
      <c r="J22" s="399">
        <f t="shared" si="2"/>
        <v>1.1794406161494323E-2</v>
      </c>
      <c r="K22" s="323">
        <f t="shared" si="3"/>
        <v>1.496739191253116E-2</v>
      </c>
      <c r="L22" s="323">
        <f t="shared" si="4"/>
        <v>1.5772590714791208E-2</v>
      </c>
      <c r="M22" s="399">
        <f t="shared" si="5"/>
        <v>1.5621901940843622E-2</v>
      </c>
      <c r="N22" s="394">
        <f t="shared" si="6"/>
        <v>-0.31336898395721929</v>
      </c>
      <c r="O22" s="395">
        <f t="shared" si="6"/>
        <v>0.36042181069958862</v>
      </c>
      <c r="P22" s="386">
        <f t="shared" si="6"/>
        <v>0.1568695027822653</v>
      </c>
      <c r="R22" s="401">
        <v>107.693</v>
      </c>
      <c r="S22" s="369">
        <v>155.85400000000001</v>
      </c>
      <c r="T22" s="374">
        <v>263.54700000000003</v>
      </c>
      <c r="U22" s="19">
        <v>75.363</v>
      </c>
      <c r="V22" s="119">
        <v>244.96600000000001</v>
      </c>
      <c r="W22" s="375">
        <v>320.32900000000001</v>
      </c>
      <c r="X22" s="345">
        <f t="shared" si="10"/>
        <v>1.8062939935395216E-2</v>
      </c>
      <c r="Y22" s="323">
        <f t="shared" si="11"/>
        <v>6.6254672513705775E-3</v>
      </c>
      <c r="Z22" s="399">
        <f t="shared" si="12"/>
        <v>8.9381687381319113E-3</v>
      </c>
      <c r="AA22" s="323">
        <f t="shared" si="13"/>
        <v>1.5378477925947095E-2</v>
      </c>
      <c r="AB22" s="323">
        <f t="shared" si="14"/>
        <v>1.1929306177555016E-2</v>
      </c>
      <c r="AC22" s="399">
        <f t="shared" si="15"/>
        <v>1.2593847218263931E-2</v>
      </c>
      <c r="AE22" s="394">
        <f t="shared" si="7"/>
        <v>-0.30020521296648806</v>
      </c>
      <c r="AF22" s="395">
        <f t="shared" si="7"/>
        <v>0.57176588345502832</v>
      </c>
      <c r="AG22" s="386">
        <f t="shared" si="7"/>
        <v>0.21545303114814426</v>
      </c>
      <c r="AI22" s="27">
        <f t="shared" si="8"/>
        <v>2.5595484254307781</v>
      </c>
      <c r="AJ22" s="28">
        <f t="shared" si="8"/>
        <v>1.6034362139917695</v>
      </c>
      <c r="AK22" s="402">
        <f t="shared" si="8"/>
        <v>1.8922778675282717</v>
      </c>
      <c r="AL22" s="28">
        <f t="shared" si="8"/>
        <v>2.6086188992731052</v>
      </c>
      <c r="AM22" s="28">
        <f t="shared" si="8"/>
        <v>1.8525330288203399</v>
      </c>
      <c r="AN22" s="402">
        <f t="shared" si="8"/>
        <v>1.9881022572817042</v>
      </c>
      <c r="AO22" s="384">
        <f t="shared" si="16"/>
        <v>1.9171535632918693E-2</v>
      </c>
      <c r="AP22" s="385">
        <f t="shared" si="16"/>
        <v>0.15535187034876899</v>
      </c>
      <c r="AQ22" s="386">
        <f t="shared" si="16"/>
        <v>5.0639703289771146E-2</v>
      </c>
    </row>
    <row r="23" spans="1:43" ht="20.100000000000001" customHeight="1">
      <c r="A23" s="8" t="s">
        <v>205</v>
      </c>
      <c r="B23" s="19">
        <v>503.95</v>
      </c>
      <c r="C23" s="371">
        <v>1232.58</v>
      </c>
      <c r="D23" s="375">
        <v>1736.53</v>
      </c>
      <c r="E23" s="19">
        <v>218.39999999999998</v>
      </c>
      <c r="F23" s="369">
        <v>855.59</v>
      </c>
      <c r="G23" s="377">
        <v>1073.99</v>
      </c>
      <c r="H23" s="345">
        <f t="shared" si="0"/>
        <v>2.1000025419219182E-2</v>
      </c>
      <c r="I23" s="323">
        <f t="shared" si="1"/>
        <v>1.3100282129345863E-2</v>
      </c>
      <c r="J23" s="399">
        <f t="shared" si="2"/>
        <v>1.4705683095759998E-2</v>
      </c>
      <c r="K23" s="323">
        <f t="shared" si="3"/>
        <v>1.131491309690829E-2</v>
      </c>
      <c r="L23" s="323">
        <f t="shared" si="4"/>
        <v>1.0205373007999674E-2</v>
      </c>
      <c r="M23" s="399">
        <f t="shared" si="5"/>
        <v>1.0413017673111003E-2</v>
      </c>
      <c r="N23" s="394">
        <f t="shared" si="6"/>
        <v>-0.56662367298343097</v>
      </c>
      <c r="O23" s="395">
        <f t="shared" si="6"/>
        <v>-0.30585438673351822</v>
      </c>
      <c r="P23" s="386">
        <f t="shared" si="6"/>
        <v>-0.38153098420413123</v>
      </c>
      <c r="R23" s="401">
        <v>138.43099999999998</v>
      </c>
      <c r="S23" s="369">
        <v>350.39800000000002</v>
      </c>
      <c r="T23" s="374">
        <v>488.82900000000001</v>
      </c>
      <c r="U23" s="19">
        <v>61.372999999999998</v>
      </c>
      <c r="V23" s="119">
        <v>250.06900000000002</v>
      </c>
      <c r="W23" s="375">
        <v>311.44200000000001</v>
      </c>
      <c r="X23" s="345">
        <f t="shared" si="10"/>
        <v>2.3218508521414528E-2</v>
      </c>
      <c r="Y23" s="323">
        <f t="shared" si="11"/>
        <v>1.4895674631037687E-2</v>
      </c>
      <c r="Z23" s="399">
        <f t="shared" si="12"/>
        <v>1.6578584032799781E-2</v>
      </c>
      <c r="AA23" s="323">
        <f t="shared" si="13"/>
        <v>1.2523696319800845E-2</v>
      </c>
      <c r="AB23" s="323">
        <f t="shared" si="14"/>
        <v>1.2177811069760723E-2</v>
      </c>
      <c r="AC23" s="399">
        <f t="shared" si="15"/>
        <v>1.2244451689826881E-2</v>
      </c>
      <c r="AE23" s="394">
        <f t="shared" si="7"/>
        <v>-0.55665277286157</v>
      </c>
      <c r="AF23" s="395">
        <f t="shared" si="7"/>
        <v>-0.28632868909069115</v>
      </c>
      <c r="AG23" s="386">
        <f t="shared" si="7"/>
        <v>-0.36288149843810413</v>
      </c>
      <c r="AI23" s="27">
        <f t="shared" ref="AI23:AN33" si="17">(R23/B23)*10</f>
        <v>2.7469193372358363</v>
      </c>
      <c r="AJ23" s="28">
        <f t="shared" si="17"/>
        <v>2.8428012786188321</v>
      </c>
      <c r="AK23" s="402">
        <f t="shared" si="17"/>
        <v>2.8149758426286908</v>
      </c>
      <c r="AL23" s="28">
        <f t="shared" si="17"/>
        <v>2.8101190476190481</v>
      </c>
      <c r="AM23" s="28">
        <f t="shared" si="17"/>
        <v>2.9227667457543918</v>
      </c>
      <c r="AN23" s="402">
        <f t="shared" si="17"/>
        <v>2.8998594027877358</v>
      </c>
      <c r="AO23" s="384">
        <f t="shared" si="16"/>
        <v>2.3007486796757664E-2</v>
      </c>
      <c r="AP23" s="385">
        <f t="shared" si="16"/>
        <v>2.8129109036566444E-2</v>
      </c>
      <c r="AQ23" s="386">
        <f t="shared" si="16"/>
        <v>3.0154276592220662E-2</v>
      </c>
    </row>
    <row r="24" spans="1:43" ht="20.100000000000001" customHeight="1">
      <c r="A24" s="8" t="s">
        <v>183</v>
      </c>
      <c r="B24" s="19">
        <v>39.479999999999997</v>
      </c>
      <c r="C24" s="371">
        <v>125.32999999999998</v>
      </c>
      <c r="D24" s="375">
        <v>164.80999999999997</v>
      </c>
      <c r="E24" s="19">
        <v>25.84</v>
      </c>
      <c r="F24" s="369">
        <v>73.490000000000009</v>
      </c>
      <c r="G24" s="377">
        <v>99.330000000000013</v>
      </c>
      <c r="H24" s="345">
        <f t="shared" si="0"/>
        <v>1.6451652020057015E-3</v>
      </c>
      <c r="I24" s="323">
        <f t="shared" si="1"/>
        <v>1.3320501381418788E-3</v>
      </c>
      <c r="J24" s="399">
        <f t="shared" si="2"/>
        <v>1.3956819813145784E-3</v>
      </c>
      <c r="K24" s="323">
        <f t="shared" si="3"/>
        <v>1.3387241502935451E-3</v>
      </c>
      <c r="L24" s="323">
        <f t="shared" si="4"/>
        <v>8.765797430520415E-4</v>
      </c>
      <c r="M24" s="399">
        <f t="shared" si="5"/>
        <v>9.6306766866555192E-4</v>
      </c>
      <c r="N24" s="394">
        <f t="shared" si="6"/>
        <v>-0.34549138804457946</v>
      </c>
      <c r="O24" s="395">
        <f t="shared" si="6"/>
        <v>-0.41362802202186216</v>
      </c>
      <c r="P24" s="386">
        <f t="shared" si="6"/>
        <v>-0.39730598871427686</v>
      </c>
      <c r="R24" s="401">
        <v>58.914999999999999</v>
      </c>
      <c r="S24" s="369">
        <v>234.59199999999998</v>
      </c>
      <c r="T24" s="374">
        <v>293.50700000000001</v>
      </c>
      <c r="U24" s="19">
        <v>45.44</v>
      </c>
      <c r="V24" s="119">
        <v>159.815</v>
      </c>
      <c r="W24" s="375">
        <v>205.255</v>
      </c>
      <c r="X24" s="345">
        <f t="shared" si="10"/>
        <v>9.8815903196476009E-3</v>
      </c>
      <c r="Y24" s="323">
        <f t="shared" si="11"/>
        <v>9.972677078762985E-3</v>
      </c>
      <c r="Z24" s="399">
        <f t="shared" si="12"/>
        <v>9.9542589815967645E-3</v>
      </c>
      <c r="AA24" s="323">
        <f t="shared" si="13"/>
        <v>9.2724286049525092E-3</v>
      </c>
      <c r="AB24" s="323">
        <f t="shared" si="14"/>
        <v>7.7826394959543566E-3</v>
      </c>
      <c r="AC24" s="399">
        <f t="shared" si="15"/>
        <v>8.0696724642001279E-3</v>
      </c>
      <c r="AE24" s="394">
        <f t="shared" si="7"/>
        <v>-0.22871934142408556</v>
      </c>
      <c r="AF24" s="395">
        <f t="shared" si="7"/>
        <v>-0.31875341017596504</v>
      </c>
      <c r="AG24" s="386">
        <f t="shared" si="7"/>
        <v>-0.30068107404593419</v>
      </c>
      <c r="AI24" s="27">
        <f t="shared" si="17"/>
        <v>14.922745694022289</v>
      </c>
      <c r="AJ24" s="28">
        <f t="shared" si="17"/>
        <v>18.71794462618687</v>
      </c>
      <c r="AK24" s="402">
        <f t="shared" si="17"/>
        <v>17.808810145015475</v>
      </c>
      <c r="AL24" s="28">
        <f t="shared" si="17"/>
        <v>17.585139318885446</v>
      </c>
      <c r="AM24" s="28">
        <f t="shared" si="17"/>
        <v>21.746496121921346</v>
      </c>
      <c r="AN24" s="402">
        <f t="shared" si="17"/>
        <v>20.663948454646125</v>
      </c>
      <c r="AO24" s="384">
        <f t="shared" si="16"/>
        <v>0.17841178020809204</v>
      </c>
      <c r="AP24" s="385">
        <f t="shared" si="16"/>
        <v>0.16179936185394292</v>
      </c>
      <c r="AQ24" s="386">
        <f t="shared" si="16"/>
        <v>0.16032167710147541</v>
      </c>
    </row>
    <row r="25" spans="1:43" ht="20.100000000000001" customHeight="1">
      <c r="A25" s="8" t="s">
        <v>182</v>
      </c>
      <c r="B25" s="19">
        <v>113.78</v>
      </c>
      <c r="C25" s="371">
        <v>418.74</v>
      </c>
      <c r="D25" s="375">
        <v>532.52</v>
      </c>
      <c r="E25" s="19">
        <v>89.740000000000009</v>
      </c>
      <c r="F25" s="369">
        <v>927.27</v>
      </c>
      <c r="G25" s="377">
        <v>1017.01</v>
      </c>
      <c r="H25" s="345">
        <f t="shared" si="0"/>
        <v>4.7413094398229159E-3</v>
      </c>
      <c r="I25" s="323">
        <f t="shared" si="1"/>
        <v>4.4505120469602684E-3</v>
      </c>
      <c r="J25" s="399">
        <f t="shared" si="2"/>
        <v>4.5096084502738876E-3</v>
      </c>
      <c r="K25" s="323">
        <f t="shared" si="3"/>
        <v>4.6492687789219328E-3</v>
      </c>
      <c r="L25" s="323">
        <f t="shared" si="4"/>
        <v>1.1060363292146774E-2</v>
      </c>
      <c r="M25" s="399">
        <f t="shared" si="5"/>
        <v>9.8605602507757257E-3</v>
      </c>
      <c r="N25" s="394">
        <f t="shared" si="6"/>
        <v>-0.21128493584109678</v>
      </c>
      <c r="O25" s="395">
        <f t="shared" si="6"/>
        <v>1.2144290012895829</v>
      </c>
      <c r="P25" s="386">
        <f t="shared" si="6"/>
        <v>0.90980620446180427</v>
      </c>
      <c r="R25" s="401">
        <v>15.491000000000001</v>
      </c>
      <c r="S25" s="369">
        <v>113.54599999999999</v>
      </c>
      <c r="T25" s="374">
        <v>129.03700000000001</v>
      </c>
      <c r="U25" s="19">
        <v>22.275000000000002</v>
      </c>
      <c r="V25" s="119">
        <v>181.95600000000002</v>
      </c>
      <c r="W25" s="375">
        <v>204.23100000000002</v>
      </c>
      <c r="X25" s="345">
        <f t="shared" si="10"/>
        <v>2.5982468919911908E-3</v>
      </c>
      <c r="Y25" s="323">
        <f t="shared" si="11"/>
        <v>4.826923303374463E-3</v>
      </c>
      <c r="Z25" s="399">
        <f t="shared" si="12"/>
        <v>4.3762762598789865E-3</v>
      </c>
      <c r="AA25" s="323">
        <f t="shared" si="13"/>
        <v>4.5454081684708891E-3</v>
      </c>
      <c r="AB25" s="323">
        <f t="shared" si="14"/>
        <v>8.8608575673489419E-3</v>
      </c>
      <c r="AC25" s="399">
        <f t="shared" si="15"/>
        <v>8.0294135443037037E-3</v>
      </c>
      <c r="AE25" s="394">
        <f t="shared" si="7"/>
        <v>0.43793170227874251</v>
      </c>
      <c r="AF25" s="395">
        <f t="shared" si="7"/>
        <v>0.60248709774012321</v>
      </c>
      <c r="AG25" s="386">
        <f t="shared" si="7"/>
        <v>0.58273208459589121</v>
      </c>
      <c r="AI25" s="27">
        <f t="shared" si="17"/>
        <v>1.3614870803304624</v>
      </c>
      <c r="AJ25" s="28">
        <f t="shared" si="17"/>
        <v>2.7116110235468307</v>
      </c>
      <c r="AK25" s="402">
        <f t="shared" si="17"/>
        <v>2.4231390370314729</v>
      </c>
      <c r="AL25" s="28">
        <f t="shared" si="17"/>
        <v>2.4821707154000445</v>
      </c>
      <c r="AM25" s="28">
        <f t="shared" si="17"/>
        <v>1.9622763596363522</v>
      </c>
      <c r="AN25" s="402">
        <f t="shared" si="17"/>
        <v>2.0081513456111546</v>
      </c>
      <c r="AO25" s="384">
        <f t="shared" si="16"/>
        <v>0.82313203794601408</v>
      </c>
      <c r="AP25" s="385">
        <f t="shared" si="16"/>
        <v>-0.27634297744163056</v>
      </c>
      <c r="AQ25" s="386">
        <f t="shared" si="16"/>
        <v>-0.17126037139359093</v>
      </c>
    </row>
    <row r="26" spans="1:43" ht="20.100000000000001" customHeight="1">
      <c r="A26" s="8" t="s">
        <v>211</v>
      </c>
      <c r="B26" s="19">
        <v>2.7</v>
      </c>
      <c r="C26" s="371">
        <v>1368.42</v>
      </c>
      <c r="D26" s="375">
        <v>1371.1200000000001</v>
      </c>
      <c r="E26" s="19">
        <v>11.33</v>
      </c>
      <c r="F26" s="369">
        <v>813.4</v>
      </c>
      <c r="G26" s="377">
        <v>824.73</v>
      </c>
      <c r="H26" s="345">
        <f t="shared" si="0"/>
        <v>1.1251129800950848E-4</v>
      </c>
      <c r="I26" s="323">
        <f t="shared" si="1"/>
        <v>1.4544036144866433E-2</v>
      </c>
      <c r="J26" s="399">
        <f t="shared" si="2"/>
        <v>1.1611234016261424E-2</v>
      </c>
      <c r="K26" s="323">
        <f t="shared" si="3"/>
        <v>5.8698702100719302E-4</v>
      </c>
      <c r="L26" s="323">
        <f t="shared" si="4"/>
        <v>9.7021358415911065E-3</v>
      </c>
      <c r="M26" s="399">
        <f t="shared" si="5"/>
        <v>7.996283080424247E-3</v>
      </c>
      <c r="N26" s="394">
        <f t="shared" si="6"/>
        <v>3.1962962962962957</v>
      </c>
      <c r="O26" s="395">
        <f t="shared" si="6"/>
        <v>-0.40559185045526963</v>
      </c>
      <c r="P26" s="386">
        <f t="shared" si="6"/>
        <v>-0.39849903728338881</v>
      </c>
      <c r="R26" s="401">
        <v>3.3559999999999999</v>
      </c>
      <c r="S26" s="369">
        <v>330.87699999999995</v>
      </c>
      <c r="T26" s="374">
        <v>334.23299999999995</v>
      </c>
      <c r="U26" s="19">
        <v>3.6030000000000002</v>
      </c>
      <c r="V26" s="119">
        <v>196.29300000000001</v>
      </c>
      <c r="W26" s="375">
        <v>199.89600000000002</v>
      </c>
      <c r="X26" s="345">
        <f t="shared" si="10"/>
        <v>5.6288919821331318E-4</v>
      </c>
      <c r="Y26" s="323">
        <f t="shared" si="11"/>
        <v>1.4065822678479488E-2</v>
      </c>
      <c r="Z26" s="399">
        <f t="shared" si="12"/>
        <v>1.1335476980773989E-2</v>
      </c>
      <c r="AA26" s="323">
        <f t="shared" si="13"/>
        <v>7.3522359735131817E-4</v>
      </c>
      <c r="AB26" s="323">
        <f t="shared" si="14"/>
        <v>9.559037978784022E-3</v>
      </c>
      <c r="AC26" s="399">
        <f t="shared" si="15"/>
        <v>7.8589814957187362E-3</v>
      </c>
      <c r="AE26" s="394">
        <f t="shared" si="7"/>
        <v>7.3599523241954803E-2</v>
      </c>
      <c r="AF26" s="395">
        <f t="shared" si="7"/>
        <v>-0.40674933585592221</v>
      </c>
      <c r="AG26" s="386">
        <f t="shared" si="7"/>
        <v>-0.40192620118300693</v>
      </c>
      <c r="AI26" s="27">
        <f t="shared" si="17"/>
        <v>12.429629629629629</v>
      </c>
      <c r="AJ26" s="28">
        <f t="shared" si="17"/>
        <v>2.4179491676532052</v>
      </c>
      <c r="AK26" s="402">
        <f t="shared" si="17"/>
        <v>2.4376640994223693</v>
      </c>
      <c r="AL26" s="28">
        <f t="shared" si="17"/>
        <v>3.180052956751986</v>
      </c>
      <c r="AM26" s="28">
        <f t="shared" si="17"/>
        <v>2.4132407179739368</v>
      </c>
      <c r="AN26" s="402">
        <f t="shared" si="17"/>
        <v>2.4237750536539231</v>
      </c>
      <c r="AO26" s="384">
        <f t="shared" si="16"/>
        <v>-0.74415545341983425</v>
      </c>
      <c r="AP26" s="385">
        <f t="shared" si="16"/>
        <v>-1.9472905974439133E-3</v>
      </c>
      <c r="AQ26" s="386">
        <f t="shared" si="16"/>
        <v>-5.6976864744151352E-3</v>
      </c>
    </row>
    <row r="27" spans="1:43" ht="20.100000000000001" customHeight="1">
      <c r="A27" s="8" t="s">
        <v>186</v>
      </c>
      <c r="B27" s="19">
        <v>77.070000000000007</v>
      </c>
      <c r="C27" s="371">
        <v>667.96</v>
      </c>
      <c r="D27" s="375">
        <v>745.03000000000009</v>
      </c>
      <c r="E27" s="19">
        <v>80.350000000000009</v>
      </c>
      <c r="F27" s="369">
        <v>749.36</v>
      </c>
      <c r="G27" s="377">
        <v>829.71</v>
      </c>
      <c r="H27" s="345">
        <f t="shared" si="0"/>
        <v>3.2115724954047478E-3</v>
      </c>
      <c r="I27" s="323">
        <f t="shared" si="1"/>
        <v>7.0993075103586495E-3</v>
      </c>
      <c r="J27" s="399">
        <f t="shared" si="2"/>
        <v>6.3092345521436844E-3</v>
      </c>
      <c r="K27" s="323">
        <f t="shared" si="3"/>
        <v>4.1627896856070573E-3</v>
      </c>
      <c r="L27" s="323">
        <f t="shared" si="4"/>
        <v>8.9382745442029895E-3</v>
      </c>
      <c r="M27" s="399">
        <f t="shared" si="5"/>
        <v>8.0445673549632037E-3</v>
      </c>
      <c r="N27" s="394">
        <f t="shared" si="6"/>
        <v>4.2558712858440387E-2</v>
      </c>
      <c r="O27" s="395">
        <f t="shared" si="6"/>
        <v>0.12186358464578713</v>
      </c>
      <c r="P27" s="386">
        <f t="shared" si="6"/>
        <v>0.11365985262338421</v>
      </c>
      <c r="R27" s="401">
        <v>30.249000000000002</v>
      </c>
      <c r="S27" s="369">
        <v>224.40199999999999</v>
      </c>
      <c r="T27" s="374">
        <v>254.65099999999998</v>
      </c>
      <c r="U27" s="19">
        <v>22.724</v>
      </c>
      <c r="V27" s="119">
        <v>176.762</v>
      </c>
      <c r="W27" s="375">
        <v>199.48599999999999</v>
      </c>
      <c r="X27" s="345">
        <f t="shared" si="10"/>
        <v>5.0735504638720246E-3</v>
      </c>
      <c r="Y27" s="323">
        <f t="shared" si="11"/>
        <v>9.5394927441198821E-3</v>
      </c>
      <c r="Z27" s="399">
        <f t="shared" si="12"/>
        <v>8.6364618353994872E-3</v>
      </c>
      <c r="AA27" s="323">
        <f t="shared" si="13"/>
        <v>4.6370305373886625E-3</v>
      </c>
      <c r="AB27" s="323">
        <f t="shared" si="14"/>
        <v>8.6079211750078773E-3</v>
      </c>
      <c r="AC27" s="399">
        <f t="shared" si="15"/>
        <v>7.8428622016195795E-3</v>
      </c>
      <c r="AE27" s="394">
        <f t="shared" si="7"/>
        <v>-0.24876855433237469</v>
      </c>
      <c r="AF27" s="395">
        <f t="shared" si="7"/>
        <v>-0.212297573105409</v>
      </c>
      <c r="AG27" s="386">
        <f t="shared" si="7"/>
        <v>-0.21662981885011248</v>
      </c>
      <c r="AI27" s="27">
        <f t="shared" si="17"/>
        <v>3.9248734916309846</v>
      </c>
      <c r="AJ27" s="28">
        <f t="shared" si="17"/>
        <v>3.3595125456614165</v>
      </c>
      <c r="AK27" s="402">
        <f t="shared" si="17"/>
        <v>3.4179965907413119</v>
      </c>
      <c r="AL27" s="28">
        <f t="shared" si="17"/>
        <v>2.8281269446172992</v>
      </c>
      <c r="AM27" s="28">
        <f t="shared" si="17"/>
        <v>2.3588395430767588</v>
      </c>
      <c r="AN27" s="402">
        <f t="shared" si="17"/>
        <v>2.4042858348097527</v>
      </c>
      <c r="AO27" s="384">
        <f t="shared" si="16"/>
        <v>-0.27943487843679043</v>
      </c>
      <c r="AP27" s="385">
        <f t="shared" si="16"/>
        <v>-0.29786255862534561</v>
      </c>
      <c r="AQ27" s="386">
        <f t="shared" si="16"/>
        <v>-0.29658038825360578</v>
      </c>
    </row>
    <row r="28" spans="1:43" ht="20.100000000000001" customHeight="1">
      <c r="A28" s="8" t="s">
        <v>206</v>
      </c>
      <c r="B28" s="19">
        <v>141.01999999999998</v>
      </c>
      <c r="C28" s="371">
        <v>531.02</v>
      </c>
      <c r="D28" s="375">
        <v>672.04</v>
      </c>
      <c r="E28" s="19">
        <v>74.91</v>
      </c>
      <c r="F28" s="369">
        <v>326.99</v>
      </c>
      <c r="G28" s="377">
        <v>401.9</v>
      </c>
      <c r="H28" s="345">
        <f t="shared" si="0"/>
        <v>5.8764234241855118E-3</v>
      </c>
      <c r="I28" s="323">
        <f t="shared" si="1"/>
        <v>5.6438623183284169E-3</v>
      </c>
      <c r="J28" s="399">
        <f t="shared" si="2"/>
        <v>5.6911238318223976E-3</v>
      </c>
      <c r="K28" s="323">
        <f t="shared" si="3"/>
        <v>3.8809530223873632E-3</v>
      </c>
      <c r="L28" s="323">
        <f t="shared" si="4"/>
        <v>3.9002967775287386E-3</v>
      </c>
      <c r="M28" s="399">
        <f t="shared" si="5"/>
        <v>3.8966766942181135E-3</v>
      </c>
      <c r="N28" s="394">
        <f t="shared" si="6"/>
        <v>-0.46879875195007797</v>
      </c>
      <c r="O28" s="395">
        <f t="shared" si="6"/>
        <v>-0.38422281646642309</v>
      </c>
      <c r="P28" s="386">
        <f t="shared" si="6"/>
        <v>-0.40197012082614131</v>
      </c>
      <c r="R28" s="401">
        <v>39.79</v>
      </c>
      <c r="S28" s="369">
        <v>202.18299999999999</v>
      </c>
      <c r="T28" s="374">
        <v>241.97299999999998</v>
      </c>
      <c r="U28" s="19">
        <v>24.067</v>
      </c>
      <c r="V28" s="119">
        <v>160.58600000000001</v>
      </c>
      <c r="W28" s="375">
        <v>184.65300000000002</v>
      </c>
      <c r="X28" s="345">
        <f t="shared" si="10"/>
        <v>6.6738263399605882E-3</v>
      </c>
      <c r="Y28" s="323">
        <f t="shared" si="11"/>
        <v>8.5949468430958301E-3</v>
      </c>
      <c r="Z28" s="399">
        <f t="shared" si="12"/>
        <v>8.2064888011322175E-3</v>
      </c>
      <c r="AA28" s="323">
        <f t="shared" si="13"/>
        <v>4.9110814092295785E-3</v>
      </c>
      <c r="AB28" s="323">
        <f t="shared" si="14"/>
        <v>7.8201855025956668E-3</v>
      </c>
      <c r="AC28" s="399">
        <f t="shared" si="15"/>
        <v>7.259697593393323E-3</v>
      </c>
      <c r="AE28" s="394">
        <f t="shared" si="7"/>
        <v>-0.39514953505906003</v>
      </c>
      <c r="AF28" s="395">
        <f t="shared" si="7"/>
        <v>-0.20573935494082085</v>
      </c>
      <c r="AG28" s="386">
        <f t="shared" si="7"/>
        <v>-0.23688593355456999</v>
      </c>
      <c r="AI28" s="27">
        <f t="shared" si="17"/>
        <v>2.8215855906963556</v>
      </c>
      <c r="AJ28" s="28">
        <f t="shared" si="17"/>
        <v>3.8074460472298592</v>
      </c>
      <c r="AK28" s="402">
        <f t="shared" si="17"/>
        <v>3.6005743705731801</v>
      </c>
      <c r="AL28" s="28">
        <f t="shared" si="17"/>
        <v>3.2127886797490324</v>
      </c>
      <c r="AM28" s="28">
        <f t="shared" si="17"/>
        <v>4.9110370347717058</v>
      </c>
      <c r="AN28" s="402">
        <f t="shared" si="17"/>
        <v>4.5945011196815138</v>
      </c>
      <c r="AO28" s="384">
        <f t="shared" si="16"/>
        <v>0.13864654339836258</v>
      </c>
      <c r="AP28" s="385">
        <f t="shared" si="16"/>
        <v>0.28985072246651372</v>
      </c>
      <c r="AQ28" s="386">
        <f t="shared" si="16"/>
        <v>0.27604672110969597</v>
      </c>
    </row>
    <row r="29" spans="1:43" ht="20.100000000000001" customHeight="1">
      <c r="A29" s="8" t="s">
        <v>180</v>
      </c>
      <c r="B29" s="19">
        <v>102.62</v>
      </c>
      <c r="C29" s="371">
        <v>1031.26</v>
      </c>
      <c r="D29" s="375">
        <v>1133.8800000000001</v>
      </c>
      <c r="E29" s="19">
        <v>96.12</v>
      </c>
      <c r="F29" s="369">
        <v>632.32000000000005</v>
      </c>
      <c r="G29" s="377">
        <v>728.44</v>
      </c>
      <c r="H29" s="345">
        <f t="shared" si="0"/>
        <v>4.2762627413836145E-3</v>
      </c>
      <c r="I29" s="323">
        <f t="shared" si="1"/>
        <v>1.0960584261231901E-2</v>
      </c>
      <c r="J29" s="399">
        <f t="shared" si="2"/>
        <v>9.6021836355377373E-3</v>
      </c>
      <c r="K29" s="323">
        <f t="shared" si="3"/>
        <v>4.9798051596832652E-3</v>
      </c>
      <c r="L29" s="323">
        <f t="shared" si="4"/>
        <v>7.542235720869055E-3</v>
      </c>
      <c r="M29" s="399">
        <f t="shared" si="5"/>
        <v>7.0626901496298657E-3</v>
      </c>
      <c r="N29" s="394">
        <f t="shared" si="6"/>
        <v>-6.3340479438705896E-2</v>
      </c>
      <c r="O29" s="395">
        <f t="shared" si="6"/>
        <v>-0.38684715784574203</v>
      </c>
      <c r="P29" s="386">
        <f t="shared" si="6"/>
        <v>-0.35756870215543091</v>
      </c>
      <c r="R29" s="401">
        <v>24.774999999999999</v>
      </c>
      <c r="S29" s="369">
        <v>284.71199999999999</v>
      </c>
      <c r="T29" s="374">
        <v>309.48699999999997</v>
      </c>
      <c r="U29" s="19">
        <v>24.46</v>
      </c>
      <c r="V29" s="119">
        <v>151.49199999999999</v>
      </c>
      <c r="W29" s="375">
        <v>175.952</v>
      </c>
      <c r="X29" s="345">
        <f t="shared" si="10"/>
        <v>4.1554171292416077E-3</v>
      </c>
      <c r="Y29" s="323">
        <f t="shared" si="11"/>
        <v>1.2103314846408945E-2</v>
      </c>
      <c r="Z29" s="399">
        <f t="shared" si="12"/>
        <v>1.0496218997970874E-2</v>
      </c>
      <c r="AA29" s="323">
        <f t="shared" si="13"/>
        <v>4.9912764893736443E-3</v>
      </c>
      <c r="AB29" s="323">
        <f t="shared" si="14"/>
        <v>7.3773276758822221E-3</v>
      </c>
      <c r="AC29" s="399">
        <f t="shared" si="15"/>
        <v>6.9176147203280853E-3</v>
      </c>
      <c r="AE29" s="394">
        <f t="shared" si="7"/>
        <v>-1.2714429868819283E-2</v>
      </c>
      <c r="AF29" s="395">
        <f t="shared" si="7"/>
        <v>-0.46791143330804463</v>
      </c>
      <c r="AG29" s="386">
        <f t="shared" si="7"/>
        <v>-0.43147208121827407</v>
      </c>
      <c r="AI29" s="27">
        <f t="shared" si="17"/>
        <v>2.4142467355291366</v>
      </c>
      <c r="AJ29" s="28">
        <f t="shared" si="17"/>
        <v>2.7608168648061593</v>
      </c>
      <c r="AK29" s="402">
        <f t="shared" si="17"/>
        <v>2.729451088298585</v>
      </c>
      <c r="AL29" s="28">
        <f t="shared" si="17"/>
        <v>2.5447357469829379</v>
      </c>
      <c r="AM29" s="28">
        <f t="shared" si="17"/>
        <v>2.3958122469635623</v>
      </c>
      <c r="AN29" s="402">
        <f t="shared" si="17"/>
        <v>2.4154631815935419</v>
      </c>
      <c r="AO29" s="384">
        <f t="shared" si="16"/>
        <v>5.4049575601974133E-2</v>
      </c>
      <c r="AP29" s="385">
        <f t="shared" si="16"/>
        <v>-0.13220892066240852</v>
      </c>
      <c r="AQ29" s="386">
        <f t="shared" si="16"/>
        <v>-0.11503701533657772</v>
      </c>
    </row>
    <row r="30" spans="1:43" ht="20.100000000000001" customHeight="1">
      <c r="A30" s="8" t="s">
        <v>204</v>
      </c>
      <c r="B30" s="19">
        <v>170.67000000000002</v>
      </c>
      <c r="C30" s="371">
        <v>409.29</v>
      </c>
      <c r="D30" s="375">
        <v>579.96</v>
      </c>
      <c r="E30" s="19">
        <v>270.95999999999998</v>
      </c>
      <c r="F30" s="369">
        <v>449.89000000000004</v>
      </c>
      <c r="G30" s="377">
        <v>720.85</v>
      </c>
      <c r="H30" s="345">
        <f t="shared" si="0"/>
        <v>7.1119641597343752E-3</v>
      </c>
      <c r="I30" s="323">
        <f t="shared" si="1"/>
        <v>4.3500742123999811E-3</v>
      </c>
      <c r="J30" s="399">
        <f t="shared" si="2"/>
        <v>4.9113507789770227E-3</v>
      </c>
      <c r="K30" s="323">
        <f t="shared" si="3"/>
        <v>1.4037952622427978E-2</v>
      </c>
      <c r="L30" s="323">
        <f t="shared" si="4"/>
        <v>5.3662329650521557E-3</v>
      </c>
      <c r="M30" s="399">
        <f t="shared" si="5"/>
        <v>6.9891002613265175E-3</v>
      </c>
      <c r="N30" s="394">
        <f t="shared" si="6"/>
        <v>0.58762524169449792</v>
      </c>
      <c r="O30" s="395">
        <f t="shared" si="6"/>
        <v>9.9196168975543064E-2</v>
      </c>
      <c r="P30" s="386">
        <f t="shared" si="6"/>
        <v>0.2429305469342713</v>
      </c>
      <c r="R30" s="401">
        <v>36.241999999999997</v>
      </c>
      <c r="S30" s="369">
        <v>89.795999999999992</v>
      </c>
      <c r="T30" s="374">
        <v>126.03799999999998</v>
      </c>
      <c r="U30" s="19">
        <v>69.622</v>
      </c>
      <c r="V30" s="119">
        <v>105.137</v>
      </c>
      <c r="W30" s="375">
        <v>174.75900000000001</v>
      </c>
      <c r="X30" s="345">
        <f t="shared" si="10"/>
        <v>6.0787337072845341E-3</v>
      </c>
      <c r="Y30" s="323">
        <f t="shared" si="11"/>
        <v>3.8172934753299389E-3</v>
      </c>
      <c r="Z30" s="399">
        <f t="shared" si="12"/>
        <v>4.2745654908485755E-3</v>
      </c>
      <c r="AA30" s="323">
        <f t="shared" si="13"/>
        <v>1.4206976767913814E-2</v>
      </c>
      <c r="AB30" s="323">
        <f t="shared" si="14"/>
        <v>5.1199409860535816E-3</v>
      </c>
      <c r="AC30" s="399">
        <f t="shared" si="15"/>
        <v>6.8707115060346905E-3</v>
      </c>
      <c r="AE30" s="394">
        <f t="shared" si="7"/>
        <v>0.92103084818718628</v>
      </c>
      <c r="AF30" s="395">
        <f t="shared" si="7"/>
        <v>0.17084279923381898</v>
      </c>
      <c r="AG30" s="386">
        <f t="shared" si="7"/>
        <v>0.38655802218378615</v>
      </c>
      <c r="AI30" s="27">
        <f t="shared" si="17"/>
        <v>2.1235132126325653</v>
      </c>
      <c r="AJ30" s="28">
        <f t="shared" si="17"/>
        <v>2.1939456131349409</v>
      </c>
      <c r="AK30" s="402">
        <f t="shared" si="17"/>
        <v>2.1732188426788048</v>
      </c>
      <c r="AL30" s="28">
        <f t="shared" si="17"/>
        <v>2.5694567463832301</v>
      </c>
      <c r="AM30" s="28">
        <f t="shared" si="17"/>
        <v>2.3369490319855961</v>
      </c>
      <c r="AN30" s="402">
        <f t="shared" si="17"/>
        <v>2.424346257889991</v>
      </c>
      <c r="AO30" s="384">
        <f t="shared" si="16"/>
        <v>0.21000271206121618</v>
      </c>
      <c r="AP30" s="385">
        <f t="shared" si="16"/>
        <v>6.5180931557513352E-2</v>
      </c>
      <c r="AQ30" s="386">
        <f t="shared" si="16"/>
        <v>0.11555551161227534</v>
      </c>
    </row>
    <row r="31" spans="1:43" ht="20.100000000000001" customHeight="1">
      <c r="A31" s="8" t="s">
        <v>188</v>
      </c>
      <c r="B31" s="19">
        <v>310.86</v>
      </c>
      <c r="C31" s="371">
        <v>361.31</v>
      </c>
      <c r="D31" s="375">
        <v>672.17000000000007</v>
      </c>
      <c r="E31" s="19">
        <v>231.05</v>
      </c>
      <c r="F31" s="369">
        <v>389.48</v>
      </c>
      <c r="G31" s="377">
        <v>620.53</v>
      </c>
      <c r="H31" s="345">
        <f t="shared" si="0"/>
        <v>1.2953800777494742E-2</v>
      </c>
      <c r="I31" s="323">
        <f t="shared" si="1"/>
        <v>3.840126349733043E-3</v>
      </c>
      <c r="J31" s="399">
        <f t="shared" si="2"/>
        <v>5.6922247277484406E-3</v>
      </c>
      <c r="K31" s="323">
        <f t="shared" si="3"/>
        <v>1.1970286955314382E-2</v>
      </c>
      <c r="L31" s="323">
        <f t="shared" si="4"/>
        <v>4.645669864252403E-3</v>
      </c>
      <c r="M31" s="399">
        <f t="shared" si="5"/>
        <v>6.0164339115779198E-3</v>
      </c>
      <c r="N31" s="394">
        <f t="shared" si="6"/>
        <v>-0.25673936820433635</v>
      </c>
      <c r="O31" s="395">
        <f t="shared" si="6"/>
        <v>7.7966289336027284E-2</v>
      </c>
      <c r="P31" s="386">
        <f t="shared" si="6"/>
        <v>-7.6825802996265971E-2</v>
      </c>
      <c r="R31" s="401">
        <v>104.41</v>
      </c>
      <c r="S31" s="369">
        <v>101.765</v>
      </c>
      <c r="T31" s="374">
        <v>206.17500000000001</v>
      </c>
      <c r="U31" s="19">
        <v>65.165000000000006</v>
      </c>
      <c r="V31" s="119">
        <v>98.518000000000001</v>
      </c>
      <c r="W31" s="375">
        <v>163.68299999999999</v>
      </c>
      <c r="X31" s="345">
        <f t="shared" si="10"/>
        <v>1.7512294751326589E-2</v>
      </c>
      <c r="Y31" s="323">
        <f t="shared" si="11"/>
        <v>4.326104397934777E-3</v>
      </c>
      <c r="Z31" s="399">
        <f t="shared" si="12"/>
        <v>6.9924034027492119E-3</v>
      </c>
      <c r="AA31" s="323">
        <f t="shared" si="13"/>
        <v>1.3297487016763433E-2</v>
      </c>
      <c r="AB31" s="323">
        <f t="shared" si="14"/>
        <v>4.7976102234610725E-3</v>
      </c>
      <c r="AC31" s="399">
        <f t="shared" si="15"/>
        <v>6.4352546732487376E-3</v>
      </c>
      <c r="AE31" s="394">
        <f t="shared" si="7"/>
        <v>-0.37587395843310017</v>
      </c>
      <c r="AF31" s="395">
        <f t="shared" si="7"/>
        <v>-3.1906844199872254E-2</v>
      </c>
      <c r="AG31" s="386">
        <f t="shared" si="7"/>
        <v>-0.2060967624590761</v>
      </c>
      <c r="AI31" s="27">
        <f t="shared" si="17"/>
        <v>3.3587467026957469</v>
      </c>
      <c r="AJ31" s="28">
        <f t="shared" si="17"/>
        <v>2.816556419694999</v>
      </c>
      <c r="AK31" s="402">
        <f t="shared" si="17"/>
        <v>3.0673044021601674</v>
      </c>
      <c r="AL31" s="28">
        <f t="shared" si="17"/>
        <v>2.820385198009089</v>
      </c>
      <c r="AM31" s="28">
        <f t="shared" si="17"/>
        <v>2.5294751976994965</v>
      </c>
      <c r="AN31" s="402">
        <f t="shared" si="17"/>
        <v>2.6377934991056033</v>
      </c>
      <c r="AO31" s="384">
        <f t="shared" si="16"/>
        <v>-0.16028642596197154</v>
      </c>
      <c r="AP31" s="385">
        <f t="shared" si="16"/>
        <v>-0.10192631682719502</v>
      </c>
      <c r="AQ31" s="386">
        <f t="shared" si="16"/>
        <v>-0.14002878317263798</v>
      </c>
    </row>
    <row r="32" spans="1:43" ht="20.100000000000001" customHeight="1" thickBot="1">
      <c r="A32" s="8" t="s">
        <v>17</v>
      </c>
      <c r="B32" s="19">
        <f>B33-SUM(B7:B31)</f>
        <v>1210.0399999999972</v>
      </c>
      <c r="C32" s="371">
        <f t="shared" ref="C32:G32" si="18">C33-SUM(C7:C31)</f>
        <v>7566.269999999975</v>
      </c>
      <c r="D32" s="376">
        <f t="shared" si="18"/>
        <v>8776.309999999954</v>
      </c>
      <c r="E32" s="21">
        <f t="shared" si="18"/>
        <v>1109.3000000000029</v>
      </c>
      <c r="F32" s="119">
        <f t="shared" si="18"/>
        <v>4826.7499999999418</v>
      </c>
      <c r="G32" s="375">
        <f t="shared" si="18"/>
        <v>5936.0499999999884</v>
      </c>
      <c r="H32" s="345">
        <f t="shared" si="0"/>
        <v>5.0423396682750116E-2</v>
      </c>
      <c r="I32" s="323">
        <f t="shared" si="1"/>
        <v>8.0416907354334322E-2</v>
      </c>
      <c r="J32" s="400">
        <f t="shared" si="2"/>
        <v>7.4321568651361483E-2</v>
      </c>
      <c r="K32" s="323">
        <f t="shared" si="3"/>
        <v>5.7470847520148353E-2</v>
      </c>
      <c r="L32" s="323">
        <f t="shared" si="4"/>
        <v>5.7572884402998903E-2</v>
      </c>
      <c r="M32" s="399">
        <f t="shared" si="5"/>
        <v>5.7553788730314477E-2</v>
      </c>
      <c r="N32" s="396">
        <f t="shared" si="6"/>
        <v>-8.3253446167064357E-2</v>
      </c>
      <c r="O32" s="397">
        <f t="shared" si="6"/>
        <v>-0.36207008208800934</v>
      </c>
      <c r="P32" s="388">
        <f t="shared" si="6"/>
        <v>-0.32362803957471653</v>
      </c>
      <c r="R32" s="19">
        <f t="shared" ref="R32:W32" si="19">R33-SUM(R7:R31)</f>
        <v>317.42900000000009</v>
      </c>
      <c r="S32" s="119">
        <f t="shared" si="19"/>
        <v>1873.7060000000092</v>
      </c>
      <c r="T32" s="375">
        <f t="shared" si="19"/>
        <v>2191.1349999999802</v>
      </c>
      <c r="U32" s="119">
        <f t="shared" si="19"/>
        <v>294.21899999999823</v>
      </c>
      <c r="V32" s="123">
        <f t="shared" si="19"/>
        <v>1292.1300000000047</v>
      </c>
      <c r="W32" s="376">
        <f t="shared" si="19"/>
        <v>1586.3489999999947</v>
      </c>
      <c r="X32" s="345">
        <f t="shared" si="10"/>
        <v>5.3241166656631062E-2</v>
      </c>
      <c r="Y32" s="323">
        <f t="shared" si="11"/>
        <v>7.9652609119410606E-2</v>
      </c>
      <c r="Z32" s="399">
        <f t="shared" si="12"/>
        <v>7.4312112670705741E-2</v>
      </c>
      <c r="AA32" s="323">
        <f t="shared" si="13"/>
        <v>6.0037954923426631E-2</v>
      </c>
      <c r="AB32" s="323">
        <f t="shared" si="14"/>
        <v>6.2923893075791007E-2</v>
      </c>
      <c r="AC32" s="399">
        <f t="shared" si="15"/>
        <v>6.2367868475366579E-2</v>
      </c>
      <c r="AE32" s="396">
        <f t="shared" si="7"/>
        <v>-7.3118713161059168E-2</v>
      </c>
      <c r="AF32" s="397">
        <f t="shared" si="7"/>
        <v>-0.31038807582406297</v>
      </c>
      <c r="AG32" s="388">
        <f t="shared" si="7"/>
        <v>-0.27601494202775773</v>
      </c>
      <c r="AI32" s="27">
        <f t="shared" si="17"/>
        <v>2.6232934448448053</v>
      </c>
      <c r="AJ32" s="28">
        <f t="shared" si="17"/>
        <v>2.4763932558579267</v>
      </c>
      <c r="AK32" s="402">
        <f t="shared" si="17"/>
        <v>2.4966472241750708</v>
      </c>
      <c r="AL32" s="28">
        <f t="shared" si="17"/>
        <v>2.6522942396105424</v>
      </c>
      <c r="AM32" s="28">
        <f t="shared" si="17"/>
        <v>2.677018697881639</v>
      </c>
      <c r="AN32" s="402">
        <f t="shared" si="17"/>
        <v>2.6723983120088235</v>
      </c>
      <c r="AO32" s="387">
        <f t="shared" si="16"/>
        <v>1.1055108921469832E-2</v>
      </c>
      <c r="AP32" s="385">
        <f t="shared" si="16"/>
        <v>8.1015178647063174E-2</v>
      </c>
      <c r="AQ32" s="386">
        <f t="shared" si="16"/>
        <v>7.0394842383798728E-2</v>
      </c>
    </row>
    <row r="33" spans="1:43" ht="25.5" customHeight="1" thickBot="1">
      <c r="A33" s="12" t="s">
        <v>18</v>
      </c>
      <c r="B33" s="17">
        <v>23997.589999999997</v>
      </c>
      <c r="C33" s="372">
        <v>94088.049999999988</v>
      </c>
      <c r="D33" s="18">
        <v>118085.63999999996</v>
      </c>
      <c r="E33" s="17">
        <v>19301.960000000003</v>
      </c>
      <c r="F33" s="373">
        <v>83837.209999999963</v>
      </c>
      <c r="G33" s="378">
        <v>103139.16999999998</v>
      </c>
      <c r="H33" s="334">
        <f>SUM(H7:H32)</f>
        <v>1</v>
      </c>
      <c r="I33" s="338">
        <f t="shared" ref="I33:M33" si="20">SUM(I7:I32)</f>
        <v>0.99999999999999978</v>
      </c>
      <c r="J33" s="335">
        <f t="shared" si="20"/>
        <v>0.99999999999999989</v>
      </c>
      <c r="K33" s="338">
        <f t="shared" si="20"/>
        <v>1</v>
      </c>
      <c r="L33" s="338">
        <f t="shared" si="20"/>
        <v>0.99999999999999956</v>
      </c>
      <c r="M33" s="335">
        <f t="shared" si="20"/>
        <v>1.0000000000000002</v>
      </c>
      <c r="N33" s="389">
        <f t="shared" si="6"/>
        <v>-0.19567089861940279</v>
      </c>
      <c r="O33" s="390">
        <f t="shared" si="6"/>
        <v>-0.1089494361930131</v>
      </c>
      <c r="P33" s="391">
        <f t="shared" si="6"/>
        <v>-0.12657313793616207</v>
      </c>
      <c r="R33" s="17">
        <v>5962.0969999999998</v>
      </c>
      <c r="S33" s="372">
        <v>23523.473000000002</v>
      </c>
      <c r="T33" s="18">
        <v>29485.569999999989</v>
      </c>
      <c r="U33" s="17">
        <v>4900.5499999999975</v>
      </c>
      <c r="V33" s="373">
        <v>20534.807000000001</v>
      </c>
      <c r="W33" s="378">
        <v>25435.357</v>
      </c>
      <c r="X33" s="334">
        <f t="shared" ref="X33:AC33" si="21">SUM(X7:X32)</f>
        <v>1.0000000000000002</v>
      </c>
      <c r="Y33" s="338">
        <f t="shared" si="21"/>
        <v>1.0000000000000002</v>
      </c>
      <c r="Z33" s="335">
        <f t="shared" si="21"/>
        <v>0.99999999999999967</v>
      </c>
      <c r="AA33" s="338">
        <f t="shared" si="21"/>
        <v>1.0000000000000004</v>
      </c>
      <c r="AB33" s="338">
        <f t="shared" si="21"/>
        <v>1</v>
      </c>
      <c r="AC33" s="335">
        <f t="shared" si="21"/>
        <v>0.99999999999999967</v>
      </c>
      <c r="AE33" s="389">
        <f t="shared" si="7"/>
        <v>-0.17804926689384665</v>
      </c>
      <c r="AF33" s="390">
        <f t="shared" si="7"/>
        <v>-0.12705037219631646</v>
      </c>
      <c r="AG33" s="391">
        <f t="shared" si="7"/>
        <v>-0.13736254717137875</v>
      </c>
      <c r="AI33" s="403">
        <f t="shared" si="17"/>
        <v>2.4844565641799869</v>
      </c>
      <c r="AJ33" s="404">
        <f t="shared" si="17"/>
        <v>2.5001552269390221</v>
      </c>
      <c r="AK33" s="405">
        <f t="shared" si="17"/>
        <v>2.4969649146162056</v>
      </c>
      <c r="AL33" s="404">
        <f t="shared" si="17"/>
        <v>2.538887242539098</v>
      </c>
      <c r="AM33" s="404">
        <f t="shared" si="17"/>
        <v>2.4493666952895987</v>
      </c>
      <c r="AN33" s="405">
        <f t="shared" si="17"/>
        <v>2.466120000771773</v>
      </c>
      <c r="AO33" s="389">
        <f t="shared" si="16"/>
        <v>2.1908484593320444E-2</v>
      </c>
      <c r="AP33" s="390">
        <f t="shared" si="16"/>
        <v>-2.0314151338356939E-2</v>
      </c>
      <c r="AQ33" s="391">
        <f t="shared" si="16"/>
        <v>-1.2352962456091883E-2</v>
      </c>
    </row>
    <row r="36" spans="1:43" ht="15.75" thickBot="1"/>
    <row r="37" spans="1:43">
      <c r="A37" s="468" t="s">
        <v>2</v>
      </c>
      <c r="B37" s="414" t="s">
        <v>137</v>
      </c>
      <c r="C37" s="477"/>
      <c r="D37" s="477"/>
      <c r="E37" s="477"/>
      <c r="F37" s="477"/>
      <c r="G37" s="492"/>
      <c r="H37" s="478" t="s">
        <v>139</v>
      </c>
      <c r="I37" s="477"/>
      <c r="J37" s="477"/>
      <c r="K37" s="477"/>
      <c r="L37" s="477"/>
      <c r="M37" s="492"/>
      <c r="N37" s="493" t="s">
        <v>160</v>
      </c>
      <c r="O37" s="471"/>
      <c r="P37" s="494"/>
      <c r="R37" s="478" t="s">
        <v>138</v>
      </c>
      <c r="S37" s="477"/>
      <c r="T37" s="477"/>
      <c r="U37" s="477"/>
      <c r="V37" s="477"/>
      <c r="W37" s="492"/>
      <c r="X37" s="477" t="s">
        <v>140</v>
      </c>
      <c r="Y37" s="477"/>
      <c r="Z37" s="477"/>
      <c r="AA37" s="477"/>
      <c r="AB37" s="477"/>
      <c r="AC37" s="415"/>
      <c r="AE37" s="471" t="s">
        <v>160</v>
      </c>
      <c r="AF37" s="471"/>
      <c r="AG37" s="471"/>
      <c r="AI37" s="462" t="s">
        <v>143</v>
      </c>
      <c r="AJ37" s="461"/>
      <c r="AK37" s="461"/>
      <c r="AL37" s="461"/>
      <c r="AM37" s="461"/>
      <c r="AN37" s="460"/>
      <c r="AO37" s="471" t="s">
        <v>160</v>
      </c>
      <c r="AP37" s="471"/>
      <c r="AQ37" s="471"/>
    </row>
    <row r="38" spans="1:43" ht="15" customHeight="1">
      <c r="A38" s="469"/>
      <c r="B38" s="497" t="str">
        <f>B5</f>
        <v>jan-fev 2025</v>
      </c>
      <c r="C38" s="473"/>
      <c r="D38" s="474"/>
      <c r="E38" s="498" t="str">
        <f>E5</f>
        <v>jan-fev 2026</v>
      </c>
      <c r="F38" s="481"/>
      <c r="G38" s="495"/>
      <c r="H38" s="499" t="str">
        <f>B38</f>
        <v>jan-fev 2025</v>
      </c>
      <c r="I38" s="473"/>
      <c r="J38" s="474"/>
      <c r="K38" s="497" t="str">
        <f>E38</f>
        <v>jan-fev 2026</v>
      </c>
      <c r="L38" s="473"/>
      <c r="M38" s="474"/>
      <c r="N38" s="479" t="s">
        <v>141</v>
      </c>
      <c r="O38" s="473"/>
      <c r="P38" s="483"/>
      <c r="R38" s="500" t="str">
        <f>H38</f>
        <v>jan-fev 2025</v>
      </c>
      <c r="S38" s="473"/>
      <c r="T38" s="474"/>
      <c r="U38" s="501" t="str">
        <f>K38</f>
        <v>jan-fev 2026</v>
      </c>
      <c r="V38" s="481"/>
      <c r="W38" s="495"/>
      <c r="X38" s="499" t="str">
        <f>R38</f>
        <v>jan-fev 2025</v>
      </c>
      <c r="Y38" s="473"/>
      <c r="Z38" s="474"/>
      <c r="AA38" s="497" t="str">
        <f>U38</f>
        <v>jan-fev 2026</v>
      </c>
      <c r="AB38" s="473"/>
      <c r="AC38" s="483"/>
      <c r="AE38" s="472" t="s">
        <v>142</v>
      </c>
      <c r="AF38" s="473"/>
      <c r="AG38" s="483"/>
      <c r="AI38" s="504" t="str">
        <f>X38</f>
        <v>jan-fev 2025</v>
      </c>
      <c r="AJ38" s="505"/>
      <c r="AK38" s="506"/>
      <c r="AL38" s="507" t="str">
        <f>AA38</f>
        <v>jan-fev 2026</v>
      </c>
      <c r="AM38" s="505"/>
      <c r="AN38" s="506"/>
      <c r="AO38" s="473" t="s">
        <v>143</v>
      </c>
      <c r="AP38" s="473"/>
      <c r="AQ38" s="483"/>
    </row>
    <row r="39" spans="1:43" ht="18.75" customHeight="1" thickBot="1">
      <c r="A39" s="470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176</v>
      </c>
      <c r="B40" s="39">
        <v>8527.42</v>
      </c>
      <c r="C40" s="370">
        <v>7598.66</v>
      </c>
      <c r="D40" s="375">
        <v>16126.08</v>
      </c>
      <c r="E40" s="39">
        <v>6408.4</v>
      </c>
      <c r="F40" s="379">
        <v>6015.48</v>
      </c>
      <c r="G40" s="377">
        <v>12423.88</v>
      </c>
      <c r="H40" s="345">
        <f>B40/$B$63</f>
        <v>0.62876330627530463</v>
      </c>
      <c r="I40" s="323">
        <f>C40/$C$63</f>
        <v>0.20310755907195552</v>
      </c>
      <c r="J40" s="398">
        <f>D40/$D$63</f>
        <v>0.31635762476750501</v>
      </c>
      <c r="K40" s="323">
        <f>E40/$E$63</f>
        <v>0.64400787473582555</v>
      </c>
      <c r="L40" s="323">
        <f>F40/$F$63</f>
        <v>0.18789931274633456</v>
      </c>
      <c r="M40" s="399">
        <f>G40/$G$63</f>
        <v>0.29605203741481922</v>
      </c>
      <c r="N40" s="392">
        <f t="shared" ref="N40:P63" si="22">(E40-B40)/B40</f>
        <v>-0.24849485541934141</v>
      </c>
      <c r="O40" s="393">
        <f t="shared" si="22"/>
        <v>-0.20834989327065565</v>
      </c>
      <c r="P40" s="382">
        <f t="shared" si="22"/>
        <v>-0.22957842203436921</v>
      </c>
      <c r="R40" s="401">
        <v>2016.3560000000002</v>
      </c>
      <c r="S40" s="369">
        <v>1688.0340000000001</v>
      </c>
      <c r="T40" s="374">
        <v>3704.3900000000003</v>
      </c>
      <c r="U40" s="39">
        <v>1482.1219999999998</v>
      </c>
      <c r="V40" s="112">
        <v>1364.0700000000002</v>
      </c>
      <c r="W40" s="380">
        <v>2846.192</v>
      </c>
      <c r="X40" s="345">
        <f>R40/$R$63</f>
        <v>0.64800947417980692</v>
      </c>
      <c r="Y40" s="323">
        <f>S40/$S$63</f>
        <v>0.19351446136082406</v>
      </c>
      <c r="Z40" s="398">
        <f>T40/$T$63</f>
        <v>0.31301213478755985</v>
      </c>
      <c r="AA40" s="323">
        <f>U40/$U$63</f>
        <v>0.63117850319949642</v>
      </c>
      <c r="AB40" s="323">
        <f>V40/$V$63</f>
        <v>0.19696973853897831</v>
      </c>
      <c r="AC40" s="399">
        <f>W40/$W$63</f>
        <v>0.30691805506445868</v>
      </c>
      <c r="AE40" s="392">
        <f t="shared" ref="AE40:AG63" si="23">(U40-R40)/R40</f>
        <v>-0.26495023696212389</v>
      </c>
      <c r="AF40" s="393">
        <f t="shared" si="23"/>
        <v>-0.19191793530225099</v>
      </c>
      <c r="AG40" s="382">
        <f t="shared" si="23"/>
        <v>-0.23167053145052227</v>
      </c>
      <c r="AI40" s="27">
        <f t="shared" ref="AI40:AN63" si="24">(R40/B40)*10</f>
        <v>2.3645557507428978</v>
      </c>
      <c r="AJ40" s="28">
        <f t="shared" si="24"/>
        <v>2.2214890520170663</v>
      </c>
      <c r="AK40" s="406">
        <f t="shared" si="24"/>
        <v>2.2971422689209033</v>
      </c>
      <c r="AL40" s="28">
        <f t="shared" si="24"/>
        <v>2.3127801011172835</v>
      </c>
      <c r="AM40" s="28">
        <f t="shared" si="24"/>
        <v>2.2675995930499315</v>
      </c>
      <c r="AN40" s="402">
        <f t="shared" si="24"/>
        <v>2.2909042907690673</v>
      </c>
      <c r="AO40" s="383">
        <f t="shared" ref="AO40:AQ51" si="25">(AL40-AI40)/AI40</f>
        <v>-2.1896565394724742E-2</v>
      </c>
      <c r="AP40" s="381">
        <f t="shared" si="25"/>
        <v>2.075659161632953E-2</v>
      </c>
      <c r="AQ40" s="382">
        <f t="shared" si="25"/>
        <v>-2.7155384480240961E-3</v>
      </c>
    </row>
    <row r="41" spans="1:43" ht="19.5" customHeight="1">
      <c r="A41" s="8" t="s">
        <v>181</v>
      </c>
      <c r="B41" s="19">
        <v>1187.25</v>
      </c>
      <c r="C41" s="371">
        <v>8321.52</v>
      </c>
      <c r="D41" s="375">
        <v>9508.77</v>
      </c>
      <c r="E41" s="19">
        <v>426.4</v>
      </c>
      <c r="F41" s="369">
        <v>5998.0599999999995</v>
      </c>
      <c r="G41" s="377">
        <v>6424.4599999999991</v>
      </c>
      <c r="H41" s="345">
        <f t="shared" ref="H41:H62" si="26">B41/$B$63</f>
        <v>8.7541042352241999E-2</v>
      </c>
      <c r="I41" s="323">
        <f t="shared" ref="I41:I62" si="27">C41/$C$63</f>
        <v>0.22242916711215655</v>
      </c>
      <c r="J41" s="399">
        <f t="shared" ref="J41:J62" si="28">D41/$D$63</f>
        <v>0.18654080171129678</v>
      </c>
      <c r="K41" s="323">
        <f t="shared" ref="K41:K62" si="29">E41/$E$63</f>
        <v>4.2850783001584798E-2</v>
      </c>
      <c r="L41" s="323">
        <f t="shared" ref="L41:L62" si="30">F41/$F$63</f>
        <v>0.18735518226496964</v>
      </c>
      <c r="M41" s="399">
        <f t="shared" ref="M41:M62" si="31">G41/$G$63</f>
        <v>0.15309021596232494</v>
      </c>
      <c r="N41" s="394">
        <f t="shared" si="22"/>
        <v>-0.64085070541166567</v>
      </c>
      <c r="O41" s="395">
        <f t="shared" si="22"/>
        <v>-0.2792110095271057</v>
      </c>
      <c r="P41" s="386">
        <f t="shared" si="22"/>
        <v>-0.3243647706275366</v>
      </c>
      <c r="R41" s="401">
        <v>248.36999999999998</v>
      </c>
      <c r="S41" s="369">
        <v>1949.5180000000003</v>
      </c>
      <c r="T41" s="374">
        <v>2197.8880000000004</v>
      </c>
      <c r="U41" s="19">
        <v>111.874</v>
      </c>
      <c r="V41" s="119">
        <v>1351.085</v>
      </c>
      <c r="W41" s="375">
        <v>1462.9590000000001</v>
      </c>
      <c r="X41" s="345">
        <f t="shared" ref="X41:X62" si="32">R41/$R$63</f>
        <v>7.9820286250066264E-2</v>
      </c>
      <c r="Y41" s="323">
        <f t="shared" ref="Y41:Y62" si="33">S41/$S$63</f>
        <v>0.22349071504675322</v>
      </c>
      <c r="Z41" s="399">
        <f t="shared" ref="Z41:Z62" si="34">T41/$T$63</f>
        <v>0.18571630279316173</v>
      </c>
      <c r="AA41" s="323">
        <f t="shared" ref="AA41:AA62" si="35">U41/$U$63</f>
        <v>4.7642814739232313E-2</v>
      </c>
      <c r="AB41" s="323">
        <f t="shared" ref="AB41:AB62" si="36">V41/$V$63</f>
        <v>0.19509472328688079</v>
      </c>
      <c r="AC41" s="399">
        <f t="shared" ref="AC41:AC62" si="37">W41/$W$63</f>
        <v>0.15775763930158099</v>
      </c>
      <c r="AE41" s="394">
        <f t="shared" si="23"/>
        <v>-0.54956717800056365</v>
      </c>
      <c r="AF41" s="395">
        <f t="shared" si="23"/>
        <v>-0.30696459329947207</v>
      </c>
      <c r="AG41" s="386">
        <f t="shared" si="23"/>
        <v>-0.33437964081882254</v>
      </c>
      <c r="AI41" s="27">
        <f t="shared" si="24"/>
        <v>2.091977258370183</v>
      </c>
      <c r="AJ41" s="28">
        <f t="shared" si="24"/>
        <v>2.3427426720118443</v>
      </c>
      <c r="AK41" s="402">
        <f t="shared" si="24"/>
        <v>2.3114324986302122</v>
      </c>
      <c r="AL41" s="28">
        <f t="shared" si="24"/>
        <v>2.6236866791744839</v>
      </c>
      <c r="AM41" s="28">
        <f t="shared" si="24"/>
        <v>2.2525366535179709</v>
      </c>
      <c r="AN41" s="402">
        <f t="shared" si="24"/>
        <v>2.2771703769655351</v>
      </c>
      <c r="AO41" s="384">
        <f t="shared" si="25"/>
        <v>0.25416596603853381</v>
      </c>
      <c r="AP41" s="385">
        <f t="shared" si="25"/>
        <v>-3.8504450177794546E-2</v>
      </c>
      <c r="AQ41" s="386">
        <f t="shared" si="25"/>
        <v>-1.4822895189446907E-2</v>
      </c>
    </row>
    <row r="42" spans="1:43" ht="19.5" customHeight="1">
      <c r="A42" s="8" t="s">
        <v>173</v>
      </c>
      <c r="B42" s="19">
        <v>339.90999999999997</v>
      </c>
      <c r="C42" s="371">
        <v>4517.25</v>
      </c>
      <c r="D42" s="375">
        <v>4857.16</v>
      </c>
      <c r="E42" s="19">
        <v>350.36</v>
      </c>
      <c r="F42" s="369">
        <v>4690.34</v>
      </c>
      <c r="G42" s="377">
        <v>5040.7</v>
      </c>
      <c r="H42" s="345">
        <f t="shared" si="26"/>
        <v>2.5063024389092924E-2</v>
      </c>
      <c r="I42" s="323">
        <f t="shared" si="27"/>
        <v>0.12074334438148188</v>
      </c>
      <c r="J42" s="399">
        <f t="shared" si="28"/>
        <v>9.5286616506660926E-2</v>
      </c>
      <c r="K42" s="323">
        <f t="shared" si="29"/>
        <v>3.5209194025410999E-2</v>
      </c>
      <c r="L42" s="323">
        <f t="shared" si="30"/>
        <v>0.14650728828732587</v>
      </c>
      <c r="M42" s="399">
        <f t="shared" si="31"/>
        <v>0.12011622013387761</v>
      </c>
      <c r="N42" s="394">
        <f t="shared" si="22"/>
        <v>3.0743432084963804E-2</v>
      </c>
      <c r="O42" s="395">
        <f t="shared" si="22"/>
        <v>3.8317560462670902E-2</v>
      </c>
      <c r="P42" s="386">
        <f t="shared" si="22"/>
        <v>3.7787513691128143E-2</v>
      </c>
      <c r="R42" s="401">
        <v>90.991</v>
      </c>
      <c r="S42" s="369">
        <v>1185.3499999999999</v>
      </c>
      <c r="T42" s="374">
        <v>1276.3409999999999</v>
      </c>
      <c r="U42" s="19">
        <v>120.12100000000001</v>
      </c>
      <c r="V42" s="119">
        <v>1126.761</v>
      </c>
      <c r="W42" s="375">
        <v>1246.8820000000001</v>
      </c>
      <c r="X42" s="345">
        <f t="shared" si="32"/>
        <v>2.9242370923137979E-2</v>
      </c>
      <c r="Y42" s="323">
        <f t="shared" si="33"/>
        <v>0.13588729064346616</v>
      </c>
      <c r="Z42" s="399">
        <f t="shared" si="34"/>
        <v>0.10784777551145772</v>
      </c>
      <c r="AA42" s="323">
        <f t="shared" si="35"/>
        <v>5.1154893445226994E-2</v>
      </c>
      <c r="AB42" s="323">
        <f t="shared" si="36"/>
        <v>0.1627026615686275</v>
      </c>
      <c r="AC42" s="399">
        <f t="shared" si="37"/>
        <v>0.13445705642306716</v>
      </c>
      <c r="AE42" s="394">
        <f t="shared" si="23"/>
        <v>0.32014155246123255</v>
      </c>
      <c r="AF42" s="395">
        <f t="shared" si="23"/>
        <v>-4.9427595225038971E-2</v>
      </c>
      <c r="AG42" s="386">
        <f t="shared" si="23"/>
        <v>-2.3080822444785393E-2</v>
      </c>
      <c r="AI42" s="27">
        <f t="shared" si="24"/>
        <v>2.6769144773616551</v>
      </c>
      <c r="AJ42" s="28">
        <f t="shared" si="24"/>
        <v>2.6240522441751062</v>
      </c>
      <c r="AK42" s="402">
        <f t="shared" si="24"/>
        <v>2.627751607935501</v>
      </c>
      <c r="AL42" s="28">
        <f t="shared" si="24"/>
        <v>3.4285021121132555</v>
      </c>
      <c r="AM42" s="28">
        <f t="shared" si="24"/>
        <v>2.4023013257034669</v>
      </c>
      <c r="AN42" s="402">
        <f t="shared" si="24"/>
        <v>2.473628662685738</v>
      </c>
      <c r="AO42" s="384">
        <f t="shared" si="25"/>
        <v>0.28076639769693312</v>
      </c>
      <c r="AP42" s="385">
        <f t="shared" si="25"/>
        <v>-8.4507051627452881E-2</v>
      </c>
      <c r="AQ42" s="386">
        <f t="shared" si="25"/>
        <v>-5.8652022049698237E-2</v>
      </c>
    </row>
    <row r="43" spans="1:43" ht="19.5" customHeight="1">
      <c r="A43" s="8" t="s">
        <v>185</v>
      </c>
      <c r="B43" s="19">
        <v>1612.89</v>
      </c>
      <c r="C43" s="371">
        <v>5903.7999999999993</v>
      </c>
      <c r="D43" s="375">
        <v>7516.69</v>
      </c>
      <c r="E43" s="19">
        <v>1041.98</v>
      </c>
      <c r="F43" s="369">
        <v>4453.76</v>
      </c>
      <c r="G43" s="377">
        <v>5495.74</v>
      </c>
      <c r="H43" s="345">
        <f t="shared" si="26"/>
        <v>0.1189253078959845</v>
      </c>
      <c r="I43" s="323">
        <f t="shared" si="27"/>
        <v>0.15780498235860149</v>
      </c>
      <c r="J43" s="399">
        <f t="shared" si="28"/>
        <v>0.14746064725672062</v>
      </c>
      <c r="K43" s="323">
        <f t="shared" si="29"/>
        <v>0.10471308365851625</v>
      </c>
      <c r="L43" s="323">
        <f t="shared" si="30"/>
        <v>0.13911748408059127</v>
      </c>
      <c r="M43" s="399">
        <f t="shared" si="31"/>
        <v>0.13095949285586458</v>
      </c>
      <c r="N43" s="394">
        <f t="shared" si="22"/>
        <v>-0.35396710253024077</v>
      </c>
      <c r="O43" s="395">
        <f t="shared" si="22"/>
        <v>-0.24561130119583985</v>
      </c>
      <c r="P43" s="386">
        <f t="shared" si="22"/>
        <v>-0.26886169311226082</v>
      </c>
      <c r="R43" s="401">
        <v>272.12700000000001</v>
      </c>
      <c r="S43" s="369">
        <v>1219.8490000000002</v>
      </c>
      <c r="T43" s="374">
        <v>1491.9760000000001</v>
      </c>
      <c r="U43" s="19">
        <v>180.21600000000004</v>
      </c>
      <c r="V43" s="119">
        <v>845.69299999999998</v>
      </c>
      <c r="W43" s="375">
        <v>1025.9090000000001</v>
      </c>
      <c r="X43" s="345">
        <f t="shared" si="32"/>
        <v>8.7455228233570007E-2</v>
      </c>
      <c r="Y43" s="323">
        <f t="shared" si="33"/>
        <v>0.1398422201072608</v>
      </c>
      <c r="Z43" s="399">
        <f t="shared" si="34"/>
        <v>0.12606841958103882</v>
      </c>
      <c r="AA43" s="323">
        <f t="shared" si="35"/>
        <v>7.6747032385053648E-2</v>
      </c>
      <c r="AB43" s="323">
        <f t="shared" si="36"/>
        <v>0.12211684817805843</v>
      </c>
      <c r="AC43" s="399">
        <f t="shared" si="37"/>
        <v>0.11062851520667746</v>
      </c>
      <c r="AE43" s="394">
        <f t="shared" si="23"/>
        <v>-0.3377503886053202</v>
      </c>
      <c r="AF43" s="395">
        <f t="shared" si="23"/>
        <v>-0.30672320918408763</v>
      </c>
      <c r="AG43" s="386">
        <f t="shared" si="23"/>
        <v>-0.31238237076199615</v>
      </c>
      <c r="AI43" s="27">
        <f t="shared" si="24"/>
        <v>1.6872012350501273</v>
      </c>
      <c r="AJ43" s="28">
        <f t="shared" si="24"/>
        <v>2.0662098987093063</v>
      </c>
      <c r="AK43" s="402">
        <f t="shared" si="24"/>
        <v>1.9848843041285464</v>
      </c>
      <c r="AL43" s="28">
        <f t="shared" si="24"/>
        <v>1.7295533503522142</v>
      </c>
      <c r="AM43" s="28">
        <f t="shared" si="24"/>
        <v>1.8988293037792787</v>
      </c>
      <c r="AN43" s="402">
        <f t="shared" si="24"/>
        <v>1.8667349619887406</v>
      </c>
      <c r="AO43" s="384">
        <f t="shared" si="25"/>
        <v>2.5101994013671192E-2</v>
      </c>
      <c r="AP43" s="385">
        <f t="shared" si="25"/>
        <v>-8.1008514688940714E-2</v>
      </c>
      <c r="AQ43" s="386">
        <f t="shared" si="25"/>
        <v>-5.9524548556334503E-2</v>
      </c>
    </row>
    <row r="44" spans="1:43" ht="19.5" customHeight="1">
      <c r="A44" s="8" t="s">
        <v>175</v>
      </c>
      <c r="B44" s="19">
        <v>588.87</v>
      </c>
      <c r="C44" s="371">
        <v>2361.27</v>
      </c>
      <c r="D44" s="375">
        <v>2950.14</v>
      </c>
      <c r="E44" s="19">
        <v>661.79000000000008</v>
      </c>
      <c r="F44" s="369">
        <v>2775.07</v>
      </c>
      <c r="G44" s="377">
        <v>3436.86</v>
      </c>
      <c r="H44" s="345">
        <f t="shared" si="26"/>
        <v>4.3419914600938928E-2</v>
      </c>
      <c r="I44" s="323">
        <f t="shared" si="27"/>
        <v>6.3115310595530841E-2</v>
      </c>
      <c r="J44" s="399">
        <f t="shared" si="28"/>
        <v>5.7875149021436534E-2</v>
      </c>
      <c r="K44" s="323">
        <f t="shared" si="29"/>
        <v>6.6506143720963432E-2</v>
      </c>
      <c r="L44" s="323">
        <f t="shared" si="30"/>
        <v>8.6681984783088098E-2</v>
      </c>
      <c r="M44" s="399">
        <f t="shared" si="31"/>
        <v>8.1897877741051575E-2</v>
      </c>
      <c r="N44" s="394">
        <f t="shared" si="22"/>
        <v>0.12383038701241372</v>
      </c>
      <c r="O44" s="395">
        <f t="shared" si="22"/>
        <v>0.17524467765228041</v>
      </c>
      <c r="P44" s="386">
        <f t="shared" si="22"/>
        <v>0.16498200085419684</v>
      </c>
      <c r="R44" s="401">
        <v>150.12700000000001</v>
      </c>
      <c r="S44" s="369">
        <v>638.1869999999999</v>
      </c>
      <c r="T44" s="374">
        <v>788.31399999999985</v>
      </c>
      <c r="U44" s="19">
        <v>173.12299999999999</v>
      </c>
      <c r="V44" s="119">
        <v>561.38</v>
      </c>
      <c r="W44" s="375">
        <v>734.50299999999993</v>
      </c>
      <c r="X44" s="345">
        <f t="shared" si="32"/>
        <v>4.8247292804540397E-2</v>
      </c>
      <c r="Y44" s="323">
        <f t="shared" si="33"/>
        <v>7.3161093646502501E-2</v>
      </c>
      <c r="Z44" s="399">
        <f t="shared" si="34"/>
        <v>6.6610656011629549E-2</v>
      </c>
      <c r="AA44" s="323">
        <f t="shared" si="35"/>
        <v>7.3726397698304483E-2</v>
      </c>
      <c r="AB44" s="323">
        <f t="shared" si="36"/>
        <v>8.1062461472660233E-2</v>
      </c>
      <c r="AC44" s="399">
        <f t="shared" si="37"/>
        <v>7.9204857648046953E-2</v>
      </c>
      <c r="AE44" s="394">
        <f t="shared" si="23"/>
        <v>0.15317697682628695</v>
      </c>
      <c r="AF44" s="395">
        <f t="shared" si="23"/>
        <v>-0.12035187178679591</v>
      </c>
      <c r="AG44" s="386">
        <f t="shared" si="23"/>
        <v>-6.8260870668286913E-2</v>
      </c>
      <c r="AI44" s="27">
        <f t="shared" si="24"/>
        <v>2.5494081885645392</v>
      </c>
      <c r="AJ44" s="28">
        <f t="shared" si="24"/>
        <v>2.7027277693783427</v>
      </c>
      <c r="AK44" s="402">
        <f t="shared" si="24"/>
        <v>2.6721240347915689</v>
      </c>
      <c r="AL44" s="28">
        <f t="shared" si="24"/>
        <v>2.6159809002855887</v>
      </c>
      <c r="AM44" s="28">
        <f t="shared" si="24"/>
        <v>2.0229399618748354</v>
      </c>
      <c r="AN44" s="402">
        <f t="shared" si="24"/>
        <v>2.1371338954743573</v>
      </c>
      <c r="AO44" s="384">
        <f t="shared" si="25"/>
        <v>2.6113006155571227E-2</v>
      </c>
      <c r="AP44" s="385">
        <f t="shared" si="25"/>
        <v>-0.25151915601913027</v>
      </c>
      <c r="AQ44" s="386">
        <f t="shared" si="25"/>
        <v>-0.20021156666065537</v>
      </c>
    </row>
    <row r="45" spans="1:43" ht="19.5" customHeight="1">
      <c r="A45" s="8" t="s">
        <v>168</v>
      </c>
      <c r="B45" s="19">
        <v>343.58000000000004</v>
      </c>
      <c r="C45" s="371">
        <v>3401.9799999999996</v>
      </c>
      <c r="D45" s="375">
        <v>3745.5599999999995</v>
      </c>
      <c r="E45" s="19">
        <v>333.20000000000005</v>
      </c>
      <c r="F45" s="369">
        <v>3554.2200000000003</v>
      </c>
      <c r="G45" s="377">
        <v>3887.42</v>
      </c>
      <c r="H45" s="345">
        <f t="shared" si="26"/>
        <v>2.5333629253639342E-2</v>
      </c>
      <c r="I45" s="323">
        <f t="shared" si="27"/>
        <v>9.0932855768202703E-2</v>
      </c>
      <c r="J45" s="399">
        <f t="shared" si="28"/>
        <v>7.3479510521104699E-2</v>
      </c>
      <c r="K45" s="323">
        <f t="shared" si="29"/>
        <v>3.3484711294859422E-2</v>
      </c>
      <c r="L45" s="323">
        <f t="shared" si="30"/>
        <v>0.1110194856186501</v>
      </c>
      <c r="M45" s="399">
        <f t="shared" si="31"/>
        <v>9.2634395316689849E-2</v>
      </c>
      <c r="N45" s="394">
        <f t="shared" si="22"/>
        <v>-3.0211304499679823E-2</v>
      </c>
      <c r="O45" s="395">
        <f t="shared" si="22"/>
        <v>4.4750410055320933E-2</v>
      </c>
      <c r="P45" s="386">
        <f t="shared" si="22"/>
        <v>3.7874176358141533E-2</v>
      </c>
      <c r="R45" s="401">
        <v>80.329000000000008</v>
      </c>
      <c r="S45" s="369">
        <v>618.33199999999999</v>
      </c>
      <c r="T45" s="374">
        <v>698.66100000000006</v>
      </c>
      <c r="U45" s="19">
        <v>81.070999999999998</v>
      </c>
      <c r="V45" s="119">
        <v>576.55799999999999</v>
      </c>
      <c r="W45" s="375">
        <v>657.62900000000002</v>
      </c>
      <c r="X45" s="345">
        <f t="shared" si="32"/>
        <v>2.5815854467856721E-2</v>
      </c>
      <c r="Y45" s="323">
        <f t="shared" si="33"/>
        <v>7.0884937105627641E-2</v>
      </c>
      <c r="Z45" s="399">
        <f t="shared" si="34"/>
        <v>5.9035190976871051E-2</v>
      </c>
      <c r="AA45" s="323">
        <f t="shared" si="35"/>
        <v>3.4525007005419515E-2</v>
      </c>
      <c r="AB45" s="323">
        <f t="shared" si="36"/>
        <v>8.3254142758477381E-2</v>
      </c>
      <c r="AC45" s="399">
        <f t="shared" si="37"/>
        <v>7.0915178467926582E-2</v>
      </c>
      <c r="AE45" s="394">
        <f t="shared" si="23"/>
        <v>9.2370127849218855E-3</v>
      </c>
      <c r="AF45" s="395">
        <f t="shared" si="23"/>
        <v>-6.7559175329758123E-2</v>
      </c>
      <c r="AG45" s="386">
        <f t="shared" si="23"/>
        <v>-5.8729483970051337E-2</v>
      </c>
      <c r="AI45" s="27">
        <f t="shared" si="24"/>
        <v>2.3379998835787879</v>
      </c>
      <c r="AJ45" s="28">
        <f t="shared" si="24"/>
        <v>1.8175650650503532</v>
      </c>
      <c r="AK45" s="402">
        <f t="shared" si="24"/>
        <v>1.8653045205523344</v>
      </c>
      <c r="AL45" s="28">
        <f t="shared" si="24"/>
        <v>2.4331032412965179</v>
      </c>
      <c r="AM45" s="28">
        <f t="shared" si="24"/>
        <v>1.6221787058763948</v>
      </c>
      <c r="AN45" s="402">
        <f t="shared" si="24"/>
        <v>1.6916849735814499</v>
      </c>
      <c r="AO45" s="384">
        <f t="shared" si="25"/>
        <v>4.0677229449710181E-2</v>
      </c>
      <c r="AP45" s="385">
        <f t="shared" si="25"/>
        <v>-0.10749896272271579</v>
      </c>
      <c r="AQ45" s="386">
        <f t="shared" si="25"/>
        <v>-9.307839286181227E-2</v>
      </c>
    </row>
    <row r="46" spans="1:43" ht="19.5" customHeight="1">
      <c r="A46" s="8" t="s">
        <v>178</v>
      </c>
      <c r="B46" s="19">
        <v>415.51</v>
      </c>
      <c r="C46" s="371">
        <v>1588.63</v>
      </c>
      <c r="D46" s="375">
        <v>2004.14</v>
      </c>
      <c r="E46" s="19">
        <v>223.75</v>
      </c>
      <c r="F46" s="369">
        <v>1446.2</v>
      </c>
      <c r="G46" s="377">
        <v>1669.95</v>
      </c>
      <c r="H46" s="345">
        <f t="shared" si="26"/>
        <v>3.0637337130157989E-2</v>
      </c>
      <c r="I46" s="323">
        <f t="shared" si="27"/>
        <v>4.2463113439538118E-2</v>
      </c>
      <c r="J46" s="399">
        <f t="shared" si="28"/>
        <v>3.9316744683242769E-2</v>
      </c>
      <c r="K46" s="323">
        <f t="shared" si="29"/>
        <v>2.2485606699354125E-2</v>
      </c>
      <c r="L46" s="323">
        <f t="shared" si="30"/>
        <v>4.5173450180824984E-2</v>
      </c>
      <c r="M46" s="399">
        <f t="shared" si="31"/>
        <v>3.9793695679681183E-2</v>
      </c>
      <c r="N46" s="394">
        <f t="shared" si="22"/>
        <v>-0.46150513826382034</v>
      </c>
      <c r="O46" s="395">
        <f t="shared" si="22"/>
        <v>-8.9655867004903633E-2</v>
      </c>
      <c r="P46" s="386">
        <f t="shared" si="22"/>
        <v>-0.16674982785633741</v>
      </c>
      <c r="R46" s="401">
        <v>104.673</v>
      </c>
      <c r="S46" s="369">
        <v>417.40100000000001</v>
      </c>
      <c r="T46" s="374">
        <v>522.07400000000007</v>
      </c>
      <c r="U46" s="19">
        <v>53.752000000000002</v>
      </c>
      <c r="V46" s="119">
        <v>369.73599999999999</v>
      </c>
      <c r="W46" s="375">
        <v>423.488</v>
      </c>
      <c r="X46" s="345">
        <f t="shared" si="32"/>
        <v>3.3639444468547677E-2</v>
      </c>
      <c r="Y46" s="323">
        <f t="shared" si="33"/>
        <v>4.7850416334309212E-2</v>
      </c>
      <c r="Z46" s="399">
        <f t="shared" si="34"/>
        <v>4.4114009933371091E-2</v>
      </c>
      <c r="AA46" s="323">
        <f t="shared" si="35"/>
        <v>2.2890900279450233E-2</v>
      </c>
      <c r="AB46" s="323">
        <f t="shared" si="36"/>
        <v>5.3389344570621507E-2</v>
      </c>
      <c r="AC46" s="399">
        <f t="shared" si="37"/>
        <v>4.5666670872217145E-2</v>
      </c>
      <c r="AE46" s="394">
        <f t="shared" si="23"/>
        <v>-0.48647693292444089</v>
      </c>
      <c r="AF46" s="395">
        <f t="shared" si="23"/>
        <v>-0.11419474318461148</v>
      </c>
      <c r="AG46" s="386">
        <f t="shared" si="23"/>
        <v>-0.18883529921045686</v>
      </c>
      <c r="AI46" s="27">
        <f t="shared" si="24"/>
        <v>2.5191451469278721</v>
      </c>
      <c r="AJ46" s="28">
        <f t="shared" si="24"/>
        <v>2.6274274060039153</v>
      </c>
      <c r="AK46" s="402">
        <f t="shared" si="24"/>
        <v>2.6049776961689304</v>
      </c>
      <c r="AL46" s="28">
        <f t="shared" si="24"/>
        <v>2.4023240223463689</v>
      </c>
      <c r="AM46" s="28">
        <f t="shared" si="24"/>
        <v>2.5566035126538509</v>
      </c>
      <c r="AN46" s="402">
        <f t="shared" si="24"/>
        <v>2.5359322135393274</v>
      </c>
      <c r="AO46" s="384">
        <f t="shared" si="25"/>
        <v>-4.6373320220936036E-2</v>
      </c>
      <c r="AP46" s="385">
        <f t="shared" si="25"/>
        <v>-2.6955604249322088E-2</v>
      </c>
      <c r="AQ46" s="386">
        <f t="shared" si="25"/>
        <v>-2.6505210670765542E-2</v>
      </c>
    </row>
    <row r="47" spans="1:43" ht="19.5" customHeight="1">
      <c r="A47" s="8" t="s">
        <v>182</v>
      </c>
      <c r="B47" s="19">
        <v>113.78</v>
      </c>
      <c r="C47" s="371">
        <v>418.74</v>
      </c>
      <c r="D47" s="375">
        <v>532.52</v>
      </c>
      <c r="E47" s="19">
        <v>89.740000000000009</v>
      </c>
      <c r="F47" s="369">
        <v>927.27</v>
      </c>
      <c r="G47" s="377">
        <v>1017.01</v>
      </c>
      <c r="H47" s="345">
        <f t="shared" si="26"/>
        <v>8.3894881438939511E-3</v>
      </c>
      <c r="I47" s="323">
        <f t="shared" si="27"/>
        <v>1.1192665454934246E-2</v>
      </c>
      <c r="J47" s="399">
        <f t="shared" si="28"/>
        <v>1.044685145684455E-2</v>
      </c>
      <c r="K47" s="323">
        <f t="shared" si="29"/>
        <v>9.0183613193297839E-3</v>
      </c>
      <c r="L47" s="323">
        <f t="shared" si="30"/>
        <v>2.8964171725330924E-2</v>
      </c>
      <c r="M47" s="399">
        <f t="shared" si="31"/>
        <v>2.4234609684836407E-2</v>
      </c>
      <c r="N47" s="394">
        <f t="shared" si="22"/>
        <v>-0.21128493584109678</v>
      </c>
      <c r="O47" s="395">
        <f t="shared" si="22"/>
        <v>1.2144290012895829</v>
      </c>
      <c r="P47" s="386">
        <f t="shared" si="22"/>
        <v>0.90980620446180427</v>
      </c>
      <c r="R47" s="401">
        <v>15.491000000000001</v>
      </c>
      <c r="S47" s="369">
        <v>113.54599999999999</v>
      </c>
      <c r="T47" s="374">
        <v>129.03700000000001</v>
      </c>
      <c r="U47" s="19">
        <v>22.275000000000002</v>
      </c>
      <c r="V47" s="119">
        <v>181.95600000000002</v>
      </c>
      <c r="W47" s="375">
        <v>204.23100000000002</v>
      </c>
      <c r="X47" s="345">
        <f t="shared" si="32"/>
        <v>4.9784436699270304E-3</v>
      </c>
      <c r="Y47" s="323">
        <f t="shared" si="33"/>
        <v>1.3016795295400523E-2</v>
      </c>
      <c r="Z47" s="399">
        <f t="shared" si="34"/>
        <v>1.0903319260818207E-2</v>
      </c>
      <c r="AA47" s="323">
        <f t="shared" si="35"/>
        <v>9.4860619832704638E-3</v>
      </c>
      <c r="AB47" s="323">
        <f t="shared" si="36"/>
        <v>2.6274183689692126E-2</v>
      </c>
      <c r="AC47" s="399">
        <f t="shared" si="37"/>
        <v>2.202317387719081E-2</v>
      </c>
      <c r="AE47" s="394">
        <f t="shared" si="23"/>
        <v>0.43793170227874251</v>
      </c>
      <c r="AF47" s="395">
        <f t="shared" si="23"/>
        <v>0.60248709774012321</v>
      </c>
      <c r="AG47" s="386">
        <f t="shared" si="23"/>
        <v>0.58273208459589121</v>
      </c>
      <c r="AI47" s="27">
        <f t="shared" si="24"/>
        <v>1.3614870803304624</v>
      </c>
      <c r="AJ47" s="28">
        <f t="shared" si="24"/>
        <v>2.7116110235468307</v>
      </c>
      <c r="AK47" s="402">
        <f t="shared" si="24"/>
        <v>2.4231390370314729</v>
      </c>
      <c r="AL47" s="28">
        <f t="shared" si="24"/>
        <v>2.4821707154000445</v>
      </c>
      <c r="AM47" s="28">
        <f t="shared" si="24"/>
        <v>1.9622763596363522</v>
      </c>
      <c r="AN47" s="402">
        <f t="shared" si="24"/>
        <v>2.0081513456111546</v>
      </c>
      <c r="AO47" s="384">
        <f t="shared" si="25"/>
        <v>0.82313203794601408</v>
      </c>
      <c r="AP47" s="385">
        <f t="shared" si="25"/>
        <v>-0.27634297744163056</v>
      </c>
      <c r="AQ47" s="386">
        <f t="shared" si="25"/>
        <v>-0.17126037139359093</v>
      </c>
    </row>
    <row r="48" spans="1:43" ht="19.5" customHeight="1">
      <c r="A48" s="8" t="s">
        <v>186</v>
      </c>
      <c r="B48" s="19">
        <v>77.070000000000007</v>
      </c>
      <c r="C48" s="371">
        <v>667.96</v>
      </c>
      <c r="D48" s="375">
        <v>745.03000000000009</v>
      </c>
      <c r="E48" s="19">
        <v>80.350000000000009</v>
      </c>
      <c r="F48" s="369">
        <v>749.36</v>
      </c>
      <c r="G48" s="377">
        <v>829.71</v>
      </c>
      <c r="H48" s="345">
        <f t="shared" si="26"/>
        <v>5.6827021554746613E-3</v>
      </c>
      <c r="I48" s="323">
        <f t="shared" si="27"/>
        <v>1.7854164439217366E-2</v>
      </c>
      <c r="J48" s="399">
        <f t="shared" si="28"/>
        <v>1.4615822393324001E-2</v>
      </c>
      <c r="K48" s="323">
        <f t="shared" si="29"/>
        <v>8.0747195454440399E-3</v>
      </c>
      <c r="L48" s="323">
        <f t="shared" si="30"/>
        <v>2.3406981487693965E-2</v>
      </c>
      <c r="M48" s="399">
        <f t="shared" si="31"/>
        <v>1.9771386713607158E-2</v>
      </c>
      <c r="N48" s="394">
        <f t="shared" si="22"/>
        <v>4.2558712858440387E-2</v>
      </c>
      <c r="O48" s="395">
        <f t="shared" si="22"/>
        <v>0.12186358464578713</v>
      </c>
      <c r="P48" s="386">
        <f t="shared" si="22"/>
        <v>0.11365985262338421</v>
      </c>
      <c r="R48" s="401">
        <v>30.249000000000002</v>
      </c>
      <c r="S48" s="369">
        <v>224.40199999999999</v>
      </c>
      <c r="T48" s="374">
        <v>254.65099999999998</v>
      </c>
      <c r="U48" s="19">
        <v>22.724</v>
      </c>
      <c r="V48" s="119">
        <v>176.762</v>
      </c>
      <c r="W48" s="375">
        <v>199.48599999999999</v>
      </c>
      <c r="X48" s="345">
        <f t="shared" si="32"/>
        <v>9.7213183507599745E-3</v>
      </c>
      <c r="Y48" s="323">
        <f t="shared" si="33"/>
        <v>2.5725211789745725E-2</v>
      </c>
      <c r="Z48" s="399">
        <f t="shared" si="34"/>
        <v>2.1517403171854715E-2</v>
      </c>
      <c r="AA48" s="323">
        <f t="shared" si="35"/>
        <v>9.6772737377256116E-3</v>
      </c>
      <c r="AB48" s="323">
        <f t="shared" si="36"/>
        <v>2.5524177588853125E-2</v>
      </c>
      <c r="AC48" s="399">
        <f t="shared" si="37"/>
        <v>2.151149856811789E-2</v>
      </c>
      <c r="AE48" s="394">
        <f t="shared" si="23"/>
        <v>-0.24876855433237469</v>
      </c>
      <c r="AF48" s="395">
        <f t="shared" si="23"/>
        <v>-0.212297573105409</v>
      </c>
      <c r="AG48" s="386">
        <f t="shared" si="23"/>
        <v>-0.21662981885011248</v>
      </c>
      <c r="AI48" s="27">
        <f t="shared" si="24"/>
        <v>3.9248734916309846</v>
      </c>
      <c r="AJ48" s="28">
        <f t="shared" si="24"/>
        <v>3.3595125456614165</v>
      </c>
      <c r="AK48" s="402">
        <f t="shared" si="24"/>
        <v>3.4179965907413119</v>
      </c>
      <c r="AL48" s="28">
        <f t="shared" si="24"/>
        <v>2.8281269446172992</v>
      </c>
      <c r="AM48" s="28">
        <f t="shared" si="24"/>
        <v>2.3588395430767588</v>
      </c>
      <c r="AN48" s="402">
        <f t="shared" si="24"/>
        <v>2.4042858348097527</v>
      </c>
      <c r="AO48" s="384">
        <f t="shared" si="25"/>
        <v>-0.27943487843679043</v>
      </c>
      <c r="AP48" s="385">
        <f t="shared" si="25"/>
        <v>-0.29786255862534561</v>
      </c>
      <c r="AQ48" s="386">
        <f t="shared" si="25"/>
        <v>-0.29658038825360578</v>
      </c>
    </row>
    <row r="49" spans="1:43" ht="19.5" customHeight="1">
      <c r="A49" s="8" t="s">
        <v>180</v>
      </c>
      <c r="B49" s="19">
        <v>102.62</v>
      </c>
      <c r="C49" s="371">
        <v>1031.26</v>
      </c>
      <c r="D49" s="375">
        <v>1133.8800000000001</v>
      </c>
      <c r="E49" s="19">
        <v>96.12</v>
      </c>
      <c r="F49" s="369">
        <v>632.32000000000005</v>
      </c>
      <c r="G49" s="377">
        <v>728.44</v>
      </c>
      <c r="H49" s="345">
        <f t="shared" si="26"/>
        <v>7.5666134059272049E-3</v>
      </c>
      <c r="I49" s="323">
        <f t="shared" si="27"/>
        <v>2.7564952421682883E-2</v>
      </c>
      <c r="J49" s="399">
        <f t="shared" si="28"/>
        <v>2.2244189757918763E-2</v>
      </c>
      <c r="K49" s="323">
        <f t="shared" si="29"/>
        <v>9.65951515504768E-3</v>
      </c>
      <c r="L49" s="323">
        <f t="shared" si="30"/>
        <v>1.9751124338500386E-2</v>
      </c>
      <c r="M49" s="399">
        <f t="shared" si="31"/>
        <v>1.7358196162104829E-2</v>
      </c>
      <c r="N49" s="394">
        <f t="shared" si="22"/>
        <v>-6.3340479438705896E-2</v>
      </c>
      <c r="O49" s="395">
        <f t="shared" si="22"/>
        <v>-0.38684715784574203</v>
      </c>
      <c r="P49" s="386">
        <f t="shared" si="22"/>
        <v>-0.35756870215543091</v>
      </c>
      <c r="R49" s="401">
        <v>24.774999999999999</v>
      </c>
      <c r="S49" s="369">
        <v>284.71199999999999</v>
      </c>
      <c r="T49" s="374">
        <v>309.48699999999997</v>
      </c>
      <c r="U49" s="19">
        <v>24.46</v>
      </c>
      <c r="V49" s="119">
        <v>151.49199999999999</v>
      </c>
      <c r="W49" s="375">
        <v>175.952</v>
      </c>
      <c r="X49" s="345">
        <f t="shared" si="32"/>
        <v>7.9621032807722005E-3</v>
      </c>
      <c r="Y49" s="323">
        <f t="shared" si="33"/>
        <v>3.2639087437197907E-2</v>
      </c>
      <c r="Z49" s="399">
        <f t="shared" si="34"/>
        <v>2.6150914606452753E-2</v>
      </c>
      <c r="AA49" s="323">
        <f t="shared" si="35"/>
        <v>1.0416569073436388E-2</v>
      </c>
      <c r="AB49" s="323">
        <f t="shared" si="36"/>
        <v>2.1875226073989531E-2</v>
      </c>
      <c r="AC49" s="399">
        <f t="shared" si="37"/>
        <v>1.8973718436669638E-2</v>
      </c>
      <c r="AE49" s="394">
        <f t="shared" si="23"/>
        <v>-1.2714429868819283E-2</v>
      </c>
      <c r="AF49" s="395">
        <f t="shared" si="23"/>
        <v>-0.46791143330804463</v>
      </c>
      <c r="AG49" s="386">
        <f t="shared" si="23"/>
        <v>-0.43147208121827407</v>
      </c>
      <c r="AI49" s="27">
        <f t="shared" si="24"/>
        <v>2.4142467355291366</v>
      </c>
      <c r="AJ49" s="28">
        <f t="shared" si="24"/>
        <v>2.7608168648061593</v>
      </c>
      <c r="AK49" s="402">
        <f t="shared" si="24"/>
        <v>2.729451088298585</v>
      </c>
      <c r="AL49" s="28">
        <f t="shared" si="24"/>
        <v>2.5447357469829379</v>
      </c>
      <c r="AM49" s="28">
        <f t="shared" si="24"/>
        <v>2.3958122469635623</v>
      </c>
      <c r="AN49" s="402">
        <f t="shared" si="24"/>
        <v>2.4154631815935419</v>
      </c>
      <c r="AO49" s="384">
        <f t="shared" si="25"/>
        <v>5.4049575601974133E-2</v>
      </c>
      <c r="AP49" s="385">
        <f t="shared" si="25"/>
        <v>-0.13220892066240852</v>
      </c>
      <c r="AQ49" s="386">
        <f t="shared" si="25"/>
        <v>-0.11503701533657772</v>
      </c>
    </row>
    <row r="50" spans="1:43" ht="19.5" customHeight="1">
      <c r="A50" s="8" t="s">
        <v>191</v>
      </c>
      <c r="B50" s="19">
        <v>83.830000000000013</v>
      </c>
      <c r="C50" s="371">
        <v>330.11</v>
      </c>
      <c r="D50" s="375">
        <v>413.94000000000005</v>
      </c>
      <c r="E50" s="19">
        <v>92.91</v>
      </c>
      <c r="F50" s="369">
        <v>340.24</v>
      </c>
      <c r="G50" s="377">
        <v>433.15</v>
      </c>
      <c r="H50" s="345">
        <f t="shared" si="26"/>
        <v>6.1811459931677805E-3</v>
      </c>
      <c r="I50" s="323">
        <f t="shared" si="27"/>
        <v>8.8236394739655728E-3</v>
      </c>
      <c r="J50" s="399">
        <f t="shared" si="28"/>
        <v>8.1205770525918913E-3</v>
      </c>
      <c r="K50" s="323">
        <f t="shared" si="29"/>
        <v>9.3369283505563873E-3</v>
      </c>
      <c r="L50" s="323">
        <f t="shared" si="30"/>
        <v>1.0627724166452699E-2</v>
      </c>
      <c r="M50" s="399">
        <f t="shared" si="31"/>
        <v>1.0321649919850236E-2</v>
      </c>
      <c r="N50" s="394">
        <f t="shared" si="22"/>
        <v>0.10831444590242136</v>
      </c>
      <c r="O50" s="395">
        <f t="shared" si="22"/>
        <v>3.0686740783375223E-2</v>
      </c>
      <c r="P50" s="386">
        <f t="shared" si="22"/>
        <v>4.6407691936029186E-2</v>
      </c>
      <c r="R50" s="401">
        <v>37.089999999999996</v>
      </c>
      <c r="S50" s="369">
        <v>83.575999999999993</v>
      </c>
      <c r="T50" s="374">
        <v>120.666</v>
      </c>
      <c r="U50" s="19">
        <v>43.143000000000001</v>
      </c>
      <c r="V50" s="119">
        <v>104.04900000000001</v>
      </c>
      <c r="W50" s="375">
        <v>147.19200000000001</v>
      </c>
      <c r="X50" s="345">
        <f t="shared" si="32"/>
        <v>1.191985512346482E-2</v>
      </c>
      <c r="Y50" s="323">
        <f t="shared" si="33"/>
        <v>9.5810656791819535E-3</v>
      </c>
      <c r="Z50" s="399">
        <f t="shared" si="34"/>
        <v>1.0195989692304454E-2</v>
      </c>
      <c r="AA50" s="323">
        <f t="shared" si="35"/>
        <v>1.8372937021065662E-2</v>
      </c>
      <c r="AB50" s="323">
        <f t="shared" si="36"/>
        <v>1.5024525372775703E-2</v>
      </c>
      <c r="AC50" s="399">
        <f t="shared" si="37"/>
        <v>1.5872394540160258E-2</v>
      </c>
      <c r="AE50" s="394">
        <f t="shared" si="23"/>
        <v>0.16319762739282839</v>
      </c>
      <c r="AF50" s="395">
        <f t="shared" si="23"/>
        <v>0.24496266870872038</v>
      </c>
      <c r="AG50" s="386">
        <f t="shared" si="23"/>
        <v>0.21982994381184437</v>
      </c>
      <c r="AI50" s="27">
        <f t="shared" si="24"/>
        <v>4.4244303948467127</v>
      </c>
      <c r="AJ50" s="28">
        <f t="shared" si="24"/>
        <v>2.5317621398927628</v>
      </c>
      <c r="AK50" s="402">
        <f t="shared" si="24"/>
        <v>2.9150601536454559</v>
      </c>
      <c r="AL50" s="28">
        <f t="shared" si="24"/>
        <v>4.6435259928963522</v>
      </c>
      <c r="AM50" s="28">
        <f t="shared" si="24"/>
        <v>3.0581060427933227</v>
      </c>
      <c r="AN50" s="402">
        <f t="shared" si="24"/>
        <v>3.3981761514486903</v>
      </c>
      <c r="AO50" s="384">
        <f t="shared" si="25"/>
        <v>4.9519503867622744E-2</v>
      </c>
      <c r="AP50" s="385">
        <f t="shared" si="25"/>
        <v>0.20789626900845198</v>
      </c>
      <c r="AQ50" s="386">
        <f t="shared" si="25"/>
        <v>0.1657310560809763</v>
      </c>
    </row>
    <row r="51" spans="1:43" ht="19.5" customHeight="1">
      <c r="A51" s="8" t="s">
        <v>193</v>
      </c>
      <c r="B51" s="19">
        <v>71.710000000000008</v>
      </c>
      <c r="C51" s="371">
        <v>502.37</v>
      </c>
      <c r="D51" s="375">
        <v>574.08000000000004</v>
      </c>
      <c r="E51" s="19">
        <v>33.090000000000003</v>
      </c>
      <c r="F51" s="369">
        <v>98.09</v>
      </c>
      <c r="G51" s="377">
        <v>131.18</v>
      </c>
      <c r="H51" s="345">
        <f t="shared" si="26"/>
        <v>5.2874863315049685E-3</v>
      </c>
      <c r="I51" s="323">
        <f t="shared" si="27"/>
        <v>1.3428044477707688E-2</v>
      </c>
      <c r="J51" s="399">
        <f t="shared" si="28"/>
        <v>1.1262165710856531E-2</v>
      </c>
      <c r="K51" s="323">
        <f t="shared" si="29"/>
        <v>3.32535743321398E-3</v>
      </c>
      <c r="L51" s="323">
        <f t="shared" si="30"/>
        <v>3.0639356439200131E-3</v>
      </c>
      <c r="M51" s="399">
        <f t="shared" si="31"/>
        <v>3.1259241290221727E-3</v>
      </c>
      <c r="N51" s="394">
        <f t="shared" si="22"/>
        <v>-0.53855808116022874</v>
      </c>
      <c r="O51" s="395">
        <f t="shared" si="22"/>
        <v>-0.8047455063001373</v>
      </c>
      <c r="P51" s="386">
        <f t="shared" si="22"/>
        <v>-0.77149526198439244</v>
      </c>
      <c r="R51" s="401">
        <v>17.71</v>
      </c>
      <c r="S51" s="369">
        <v>158.983</v>
      </c>
      <c r="T51" s="374">
        <v>176.69300000000001</v>
      </c>
      <c r="U51" s="19">
        <v>8.6989999999999998</v>
      </c>
      <c r="V51" s="119">
        <v>27.219000000000001</v>
      </c>
      <c r="W51" s="375">
        <v>35.917999999999999</v>
      </c>
      <c r="X51" s="345">
        <f t="shared" si="32"/>
        <v>5.6915781676074957E-3</v>
      </c>
      <c r="Y51" s="323">
        <f t="shared" si="33"/>
        <v>1.8225645698207435E-2</v>
      </c>
      <c r="Z51" s="399">
        <f t="shared" si="34"/>
        <v>1.4930137791112252E-2</v>
      </c>
      <c r="AA51" s="323">
        <f t="shared" si="35"/>
        <v>3.70456804455532E-3</v>
      </c>
      <c r="AB51" s="323">
        <f t="shared" si="36"/>
        <v>3.9303843008734523E-3</v>
      </c>
      <c r="AC51" s="399">
        <f t="shared" si="37"/>
        <v>3.8732041625460355E-3</v>
      </c>
      <c r="AE51" s="394">
        <f t="shared" si="23"/>
        <v>-0.50880858272162621</v>
      </c>
      <c r="AF51" s="395">
        <f t="shared" si="23"/>
        <v>-0.82879301560544216</v>
      </c>
      <c r="AG51" s="386">
        <f t="shared" si="23"/>
        <v>-0.79672086613504778</v>
      </c>
      <c r="AI51" s="27">
        <f t="shared" si="24"/>
        <v>2.4696695021614836</v>
      </c>
      <c r="AJ51" s="28">
        <f t="shared" si="24"/>
        <v>3.1646595139040947</v>
      </c>
      <c r="AK51" s="402">
        <f t="shared" si="24"/>
        <v>3.0778462931995545</v>
      </c>
      <c r="AL51" s="28">
        <f t="shared" si="24"/>
        <v>2.6288909035962522</v>
      </c>
      <c r="AM51" s="28">
        <f t="shared" si="24"/>
        <v>2.7749006014884294</v>
      </c>
      <c r="AN51" s="402">
        <f t="shared" si="24"/>
        <v>2.7380698277176396</v>
      </c>
      <c r="AO51" s="384">
        <f t="shared" si="25"/>
        <v>6.447073233702573E-2</v>
      </c>
      <c r="AP51" s="385">
        <f t="shared" si="25"/>
        <v>-0.1231598251575689</v>
      </c>
      <c r="AQ51" s="386">
        <f t="shared" si="25"/>
        <v>-0.11039422801347969</v>
      </c>
    </row>
    <row r="52" spans="1:43" ht="19.5" customHeight="1">
      <c r="A52" s="8" t="s">
        <v>199</v>
      </c>
      <c r="B52" s="19">
        <v>30.630000000000003</v>
      </c>
      <c r="C52" s="371">
        <v>28.130000000000003</v>
      </c>
      <c r="D52" s="375">
        <v>58.760000000000005</v>
      </c>
      <c r="E52" s="19">
        <v>49.5</v>
      </c>
      <c r="F52" s="369">
        <v>80.509999999999991</v>
      </c>
      <c r="G52" s="377">
        <v>130.01</v>
      </c>
      <c r="H52" s="345">
        <f t="shared" si="26"/>
        <v>2.2584814716775513E-3</v>
      </c>
      <c r="I52" s="323">
        <f t="shared" si="27"/>
        <v>7.518977868063724E-4</v>
      </c>
      <c r="J52" s="399">
        <f t="shared" si="28"/>
        <v>1.1527397874336849E-3</v>
      </c>
      <c r="K52" s="323">
        <f t="shared" si="29"/>
        <v>4.9744694150526446E-3</v>
      </c>
      <c r="L52" s="323">
        <f t="shared" si="30"/>
        <v>2.5148074084208401E-3</v>
      </c>
      <c r="M52" s="399">
        <f t="shared" si="31"/>
        <v>3.0980438787480765E-3</v>
      </c>
      <c r="N52" s="394">
        <f t="shared" si="22"/>
        <v>0.6160626836434866</v>
      </c>
      <c r="O52" s="395">
        <f t="shared" si="22"/>
        <v>1.8620689655172409</v>
      </c>
      <c r="P52" s="386">
        <f t="shared" si="22"/>
        <v>1.2125595643294755</v>
      </c>
      <c r="R52" s="401">
        <v>4.8109999999999999</v>
      </c>
      <c r="S52" s="369">
        <v>7.0359999999999996</v>
      </c>
      <c r="T52" s="374">
        <v>11.847</v>
      </c>
      <c r="U52" s="19">
        <v>10.029</v>
      </c>
      <c r="V52" s="119">
        <v>24.343</v>
      </c>
      <c r="W52" s="375">
        <v>34.372</v>
      </c>
      <c r="X52" s="345">
        <f t="shared" si="32"/>
        <v>1.5461424372873889E-3</v>
      </c>
      <c r="Y52" s="323">
        <f t="shared" si="33"/>
        <v>8.0659971904283793E-4</v>
      </c>
      <c r="Z52" s="399">
        <f t="shared" si="34"/>
        <v>1.0010432921015932E-3</v>
      </c>
      <c r="AA52" s="323">
        <f t="shared" si="35"/>
        <v>4.2709636646563178E-3</v>
      </c>
      <c r="AB52" s="323">
        <f t="shared" si="36"/>
        <v>3.5150940532775801E-3</v>
      </c>
      <c r="AC52" s="399">
        <f t="shared" si="37"/>
        <v>3.706491827914481E-3</v>
      </c>
      <c r="AE52" s="394">
        <f t="shared" si="23"/>
        <v>1.0845977967158595</v>
      </c>
      <c r="AF52" s="395">
        <f t="shared" si="23"/>
        <v>2.4597782831154071</v>
      </c>
      <c r="AG52" s="386">
        <f t="shared" si="23"/>
        <v>1.9013252300160377</v>
      </c>
      <c r="AI52" s="27">
        <f t="shared" si="24"/>
        <v>1.5706823375775383</v>
      </c>
      <c r="AJ52" s="28">
        <f t="shared" si="24"/>
        <v>2.5012442232491998</v>
      </c>
      <c r="AK52" s="402">
        <f t="shared" si="24"/>
        <v>2.016167460857726</v>
      </c>
      <c r="AL52" s="28">
        <f t="shared" si="24"/>
        <v>2.0260606060606059</v>
      </c>
      <c r="AM52" s="28">
        <f t="shared" si="24"/>
        <v>3.0235995528505777</v>
      </c>
      <c r="AN52" s="402">
        <f t="shared" si="24"/>
        <v>2.6437966310283829</v>
      </c>
      <c r="AO52" s="384">
        <f>(AL52-AI52)/AI52</f>
        <v>0.28992384875569244</v>
      </c>
      <c r="AP52" s="385">
        <f>(AM52-AJ52)/AJ52</f>
        <v>0.2088381953053832</v>
      </c>
      <c r="AQ52" s="386">
        <f>(AN52-AK52)/AK52</f>
        <v>0.31129813487995106</v>
      </c>
    </row>
    <row r="53" spans="1:43" ht="19.5" customHeight="1">
      <c r="A53" s="8" t="s">
        <v>194</v>
      </c>
      <c r="B53" s="19">
        <v>1.25</v>
      </c>
      <c r="C53" s="371">
        <v>22.65</v>
      </c>
      <c r="D53" s="375">
        <v>23.9</v>
      </c>
      <c r="E53" s="19">
        <v>12.82</v>
      </c>
      <c r="F53" s="369">
        <v>52.02</v>
      </c>
      <c r="G53" s="377">
        <v>64.84</v>
      </c>
      <c r="H53" s="345">
        <f t="shared" si="26"/>
        <v>9.2167869395917034E-5</v>
      </c>
      <c r="I53" s="323">
        <f t="shared" si="27"/>
        <v>6.0542072062439855E-4</v>
      </c>
      <c r="J53" s="399">
        <f t="shared" si="28"/>
        <v>4.6886454934760152E-4</v>
      </c>
      <c r="K53" s="323">
        <f t="shared" si="29"/>
        <v>1.2883373313328263E-3</v>
      </c>
      <c r="L53" s="323">
        <f t="shared" si="30"/>
        <v>1.6248948128934559E-3</v>
      </c>
      <c r="M53" s="399">
        <f t="shared" si="31"/>
        <v>1.5450901092071785E-3</v>
      </c>
      <c r="N53" s="394">
        <f t="shared" si="22"/>
        <v>9.2560000000000002</v>
      </c>
      <c r="O53" s="395">
        <f t="shared" si="22"/>
        <v>1.2966887417218547</v>
      </c>
      <c r="P53" s="386">
        <f t="shared" si="22"/>
        <v>1.7129707112970713</v>
      </c>
      <c r="R53" s="401">
        <v>1.2559999999999998</v>
      </c>
      <c r="S53" s="369">
        <v>8.0139999999999993</v>
      </c>
      <c r="T53" s="374">
        <v>9.27</v>
      </c>
      <c r="U53" s="19">
        <v>4.2040000000000006</v>
      </c>
      <c r="V53" s="119">
        <v>14.527000000000001</v>
      </c>
      <c r="W53" s="375">
        <v>18.731000000000002</v>
      </c>
      <c r="X53" s="345">
        <f t="shared" si="32"/>
        <v>4.0364890900705886E-4</v>
      </c>
      <c r="Y53" s="323">
        <f t="shared" si="33"/>
        <v>9.187166214339544E-4</v>
      </c>
      <c r="Z53" s="399">
        <f t="shared" si="34"/>
        <v>7.8329292798022879E-4</v>
      </c>
      <c r="AA53" s="323">
        <f t="shared" si="35"/>
        <v>1.7903211931613481E-3</v>
      </c>
      <c r="AB53" s="323">
        <f t="shared" si="36"/>
        <v>2.097677825738956E-3</v>
      </c>
      <c r="AC53" s="399">
        <f t="shared" si="37"/>
        <v>2.0198504139609611E-3</v>
      </c>
      <c r="AE53" s="394">
        <f t="shared" si="23"/>
        <v>2.3471337579617844</v>
      </c>
      <c r="AF53" s="395">
        <f t="shared" si="23"/>
        <v>0.81270277015223391</v>
      </c>
      <c r="AG53" s="386">
        <f t="shared" si="23"/>
        <v>1.0206040992448762</v>
      </c>
      <c r="AI53" s="27">
        <f t="shared" si="24"/>
        <v>10.047999999999998</v>
      </c>
      <c r="AJ53" s="28">
        <f t="shared" si="24"/>
        <v>3.5381898454746135</v>
      </c>
      <c r="AK53" s="402">
        <f t="shared" si="24"/>
        <v>3.8786610878661087</v>
      </c>
      <c r="AL53" s="28">
        <f t="shared" si="24"/>
        <v>3.2792511700468023</v>
      </c>
      <c r="AM53" s="28">
        <f t="shared" si="24"/>
        <v>2.792579777008843</v>
      </c>
      <c r="AN53" s="402">
        <f t="shared" si="24"/>
        <v>2.8888032078963604</v>
      </c>
      <c r="AO53" s="384">
        <f t="shared" ref="AO53:AQ63" si="38">(AL53-AI53)/AI53</f>
        <v>-0.67364140425489627</v>
      </c>
      <c r="AP53" s="385">
        <f t="shared" si="38"/>
        <v>-0.21073206951272402</v>
      </c>
      <c r="AQ53" s="386">
        <f t="shared" si="38"/>
        <v>-0.25520607692855435</v>
      </c>
    </row>
    <row r="54" spans="1:43" ht="19.5" customHeight="1">
      <c r="A54" s="8" t="s">
        <v>198</v>
      </c>
      <c r="B54" s="19"/>
      <c r="C54" s="371">
        <v>279.58</v>
      </c>
      <c r="D54" s="375">
        <v>279.58</v>
      </c>
      <c r="E54" s="19">
        <v>10.549999999999999</v>
      </c>
      <c r="F54" s="369">
        <v>50.22</v>
      </c>
      <c r="G54" s="377">
        <v>60.769999999999996</v>
      </c>
      <c r="H54" s="345">
        <f t="shared" si="26"/>
        <v>0</v>
      </c>
      <c r="I54" s="323">
        <f t="shared" si="27"/>
        <v>7.473003314444563E-3</v>
      </c>
      <c r="J54" s="399">
        <f t="shared" si="28"/>
        <v>5.4847343391883864E-3</v>
      </c>
      <c r="K54" s="323">
        <f t="shared" si="29"/>
        <v>1.060215198561725E-3</v>
      </c>
      <c r="L54" s="323">
        <f t="shared" si="30"/>
        <v>1.5686700788833015E-3</v>
      </c>
      <c r="M54" s="399">
        <f t="shared" si="31"/>
        <v>1.4481049650913052E-3</v>
      </c>
      <c r="N54" s="394"/>
      <c r="O54" s="395">
        <f t="shared" si="22"/>
        <v>-0.82037341726876023</v>
      </c>
      <c r="P54" s="386">
        <f t="shared" si="22"/>
        <v>-0.78263824307890417</v>
      </c>
      <c r="R54" s="401"/>
      <c r="S54" s="369">
        <v>52.101000000000006</v>
      </c>
      <c r="T54" s="374">
        <v>52.101000000000006</v>
      </c>
      <c r="U54" s="19">
        <v>2.375</v>
      </c>
      <c r="V54" s="119">
        <v>13.690000000000001</v>
      </c>
      <c r="W54" s="375">
        <v>16.065000000000001</v>
      </c>
      <c r="X54" s="345">
        <f t="shared" si="32"/>
        <v>0</v>
      </c>
      <c r="Y54" s="323">
        <f t="shared" si="33"/>
        <v>5.9728044289157059E-3</v>
      </c>
      <c r="Z54" s="399">
        <f t="shared" si="34"/>
        <v>4.402410446677228E-3</v>
      </c>
      <c r="AA54" s="323">
        <f t="shared" si="35"/>
        <v>1.0114207501803524E-3</v>
      </c>
      <c r="AB54" s="323">
        <f t="shared" si="36"/>
        <v>1.9768162342098375E-3</v>
      </c>
      <c r="AC54" s="399">
        <f t="shared" si="37"/>
        <v>1.7323632961551887E-3</v>
      </c>
      <c r="AE54" s="394"/>
      <c r="AF54" s="395">
        <f t="shared" si="23"/>
        <v>-0.73724112780944695</v>
      </c>
      <c r="AG54" s="386">
        <f t="shared" si="23"/>
        <v>-0.6916565900846432</v>
      </c>
      <c r="AI54" s="27"/>
      <c r="AJ54" s="28">
        <f t="shared" si="24"/>
        <v>1.8635453179769657</v>
      </c>
      <c r="AK54" s="402">
        <f t="shared" si="24"/>
        <v>1.8635453179769657</v>
      </c>
      <c r="AL54" s="28">
        <f t="shared" si="24"/>
        <v>2.2511848341232228</v>
      </c>
      <c r="AM54" s="28">
        <f t="shared" si="24"/>
        <v>2.7260055754679415</v>
      </c>
      <c r="AN54" s="402">
        <f t="shared" si="24"/>
        <v>2.6435741319730131</v>
      </c>
      <c r="AO54" s="384"/>
      <c r="AP54" s="385">
        <f t="shared" si="38"/>
        <v>0.4628061626251454</v>
      </c>
      <c r="AQ54" s="386">
        <f t="shared" si="38"/>
        <v>0.41857249537823632</v>
      </c>
    </row>
    <row r="55" spans="1:43" ht="19.5" customHeight="1">
      <c r="A55" s="8" t="s">
        <v>195</v>
      </c>
      <c r="B55" s="19">
        <v>1.35</v>
      </c>
      <c r="C55" s="371"/>
      <c r="D55" s="375">
        <v>1.35</v>
      </c>
      <c r="E55" s="19"/>
      <c r="F55" s="369">
        <v>75.36</v>
      </c>
      <c r="G55" s="377">
        <v>75.36</v>
      </c>
      <c r="H55" s="345">
        <f t="shared" si="26"/>
        <v>9.9541298947590398E-5</v>
      </c>
      <c r="I55" s="323">
        <f t="shared" si="27"/>
        <v>0</v>
      </c>
      <c r="J55" s="399">
        <f t="shared" si="28"/>
        <v>2.6483980820889629E-5</v>
      </c>
      <c r="K55" s="323">
        <f t="shared" si="29"/>
        <v>0</v>
      </c>
      <c r="L55" s="323">
        <f t="shared" si="30"/>
        <v>2.3539421972251216E-3</v>
      </c>
      <c r="M55" s="399">
        <f t="shared" si="31"/>
        <v>1.7957740689366591E-3</v>
      </c>
      <c r="N55" s="394">
        <f t="shared" si="22"/>
        <v>-1</v>
      </c>
      <c r="O55" s="395" t="e">
        <f t="shared" si="22"/>
        <v>#DIV/0!</v>
      </c>
      <c r="P55" s="386">
        <f t="shared" si="22"/>
        <v>54.822222222222223</v>
      </c>
      <c r="R55" s="401">
        <v>0.53</v>
      </c>
      <c r="S55" s="369"/>
      <c r="T55" s="374">
        <v>0.53</v>
      </c>
      <c r="U55" s="19"/>
      <c r="V55" s="119">
        <v>13.128</v>
      </c>
      <c r="W55" s="375">
        <v>13.128</v>
      </c>
      <c r="X55" s="345">
        <f t="shared" si="32"/>
        <v>1.7032955555234175E-4</v>
      </c>
      <c r="Y55" s="323">
        <f t="shared" si="33"/>
        <v>0</v>
      </c>
      <c r="Z55" s="399">
        <f t="shared" si="34"/>
        <v>4.4783738061437028E-5</v>
      </c>
      <c r="AA55" s="323">
        <f t="shared" si="35"/>
        <v>0</v>
      </c>
      <c r="AB55" s="323">
        <f t="shared" si="36"/>
        <v>1.8956642456323407E-3</v>
      </c>
      <c r="AC55" s="399">
        <f t="shared" si="37"/>
        <v>1.4156529942063688E-3</v>
      </c>
      <c r="AE55" s="394">
        <f t="shared" si="23"/>
        <v>-1</v>
      </c>
      <c r="AF55" s="395"/>
      <c r="AG55" s="386">
        <f t="shared" si="23"/>
        <v>23.769811320754716</v>
      </c>
      <c r="AI55" s="27">
        <f t="shared" si="24"/>
        <v>3.925925925925926</v>
      </c>
      <c r="AJ55" s="28"/>
      <c r="AK55" s="402">
        <f t="shared" si="24"/>
        <v>3.925925925925926</v>
      </c>
      <c r="AL55" s="28"/>
      <c r="AM55" s="28">
        <f t="shared" si="24"/>
        <v>1.7420382165605095</v>
      </c>
      <c r="AN55" s="402">
        <f t="shared" si="24"/>
        <v>1.7420382165605095</v>
      </c>
      <c r="AO55" s="384">
        <f t="shared" si="38"/>
        <v>-1</v>
      </c>
      <c r="AP55" s="385"/>
      <c r="AQ55" s="386">
        <f t="shared" si="38"/>
        <v>-0.55627328446100233</v>
      </c>
    </row>
    <row r="56" spans="1:43" ht="19.5" customHeight="1">
      <c r="A56" s="8" t="s">
        <v>197</v>
      </c>
      <c r="B56" s="19">
        <v>8.67</v>
      </c>
      <c r="C56" s="371">
        <v>39.42</v>
      </c>
      <c r="D56" s="375">
        <v>48.09</v>
      </c>
      <c r="E56" s="19">
        <v>4.55</v>
      </c>
      <c r="F56" s="369">
        <v>23.729999999999997</v>
      </c>
      <c r="G56" s="377">
        <v>28.279999999999998</v>
      </c>
      <c r="H56" s="345">
        <f t="shared" si="26"/>
        <v>6.3927634213008049E-4</v>
      </c>
      <c r="I56" s="323">
        <f t="shared" si="27"/>
        <v>1.0536726184112049E-3</v>
      </c>
      <c r="J56" s="399">
        <f t="shared" si="28"/>
        <v>9.4341825013080161E-4</v>
      </c>
      <c r="K56" s="323">
        <f t="shared" si="29"/>
        <v>4.5724920885837435E-4</v>
      </c>
      <c r="L56" s="323">
        <f t="shared" si="30"/>
        <v>7.4122941003386584E-4</v>
      </c>
      <c r="M56" s="399">
        <f t="shared" si="31"/>
        <v>6.7389186132601792E-4</v>
      </c>
      <c r="N56" s="394">
        <f t="shared" si="22"/>
        <v>-0.47520184544405997</v>
      </c>
      <c r="O56" s="395">
        <f t="shared" si="22"/>
        <v>-0.39802130898021321</v>
      </c>
      <c r="P56" s="386">
        <f t="shared" si="22"/>
        <v>-0.41193595342066969</v>
      </c>
      <c r="R56" s="401">
        <v>2.379</v>
      </c>
      <c r="S56" s="369">
        <v>13.716000000000001</v>
      </c>
      <c r="T56" s="374">
        <v>16.095000000000002</v>
      </c>
      <c r="U56" s="19">
        <v>0.92999999999999994</v>
      </c>
      <c r="V56" s="119">
        <v>7.4939999999999998</v>
      </c>
      <c r="W56" s="375">
        <v>8.4239999999999995</v>
      </c>
      <c r="X56" s="345">
        <f t="shared" si="32"/>
        <v>7.6455474086607744E-4</v>
      </c>
      <c r="Y56" s="323">
        <f t="shared" si="33"/>
        <v>1.5723879685036338E-3</v>
      </c>
      <c r="Z56" s="399">
        <f t="shared" si="34"/>
        <v>1.3599891775449605E-3</v>
      </c>
      <c r="AA56" s="323">
        <f t="shared" si="35"/>
        <v>3.960510727022011E-4</v>
      </c>
      <c r="AB56" s="323">
        <f t="shared" si="36"/>
        <v>1.0821227800707465E-3</v>
      </c>
      <c r="AC56" s="399">
        <f t="shared" si="37"/>
        <v>9.0839890487465344E-4</v>
      </c>
      <c r="AE56" s="394">
        <f t="shared" si="23"/>
        <v>-0.60907944514501899</v>
      </c>
      <c r="AF56" s="395">
        <f t="shared" si="23"/>
        <v>-0.45363079615048124</v>
      </c>
      <c r="AG56" s="386">
        <f t="shared" si="23"/>
        <v>-0.4766076421248836</v>
      </c>
      <c r="AI56" s="27">
        <f t="shared" si="24"/>
        <v>2.7439446366782008</v>
      </c>
      <c r="AJ56" s="28">
        <f t="shared" si="24"/>
        <v>3.4794520547945207</v>
      </c>
      <c r="AK56" s="402">
        <f t="shared" si="24"/>
        <v>3.3468496568933253</v>
      </c>
      <c r="AL56" s="28">
        <f t="shared" si="24"/>
        <v>2.0439560439560438</v>
      </c>
      <c r="AM56" s="28">
        <f t="shared" si="24"/>
        <v>3.1580278128950701</v>
      </c>
      <c r="AN56" s="402">
        <f t="shared" si="24"/>
        <v>2.9787835926449793</v>
      </c>
      <c r="AO56" s="384">
        <f t="shared" si="38"/>
        <v>-0.25510303063897016</v>
      </c>
      <c r="AP56" s="385">
        <f t="shared" si="38"/>
        <v>-9.2377833301810611E-2</v>
      </c>
      <c r="AQ56" s="386">
        <f t="shared" si="38"/>
        <v>-0.10997388648464093</v>
      </c>
    </row>
    <row r="57" spans="1:43" ht="19.5" customHeight="1">
      <c r="A57" s="8" t="s">
        <v>196</v>
      </c>
      <c r="B57" s="19">
        <v>1.4</v>
      </c>
      <c r="C57" s="371">
        <v>101.31</v>
      </c>
      <c r="D57" s="375">
        <v>102.71000000000001</v>
      </c>
      <c r="E57" s="19">
        <v>1.49</v>
      </c>
      <c r="F57" s="369">
        <v>31.940000000000005</v>
      </c>
      <c r="G57" s="377">
        <v>33.430000000000007</v>
      </c>
      <c r="H57" s="345">
        <f t="shared" si="26"/>
        <v>1.0322801372342707E-4</v>
      </c>
      <c r="I57" s="323">
        <f t="shared" si="27"/>
        <v>2.7079546669517801E-3</v>
      </c>
      <c r="J57" s="399">
        <f t="shared" si="28"/>
        <v>2.0149404963804248E-3</v>
      </c>
      <c r="K57" s="323">
        <f t="shared" si="29"/>
        <v>1.4973655410966546E-4</v>
      </c>
      <c r="L57" s="323">
        <f t="shared" si="30"/>
        <v>9.9767666904684708E-4</v>
      </c>
      <c r="M57" s="399">
        <f t="shared" si="31"/>
        <v>7.9661262107951869E-4</v>
      </c>
      <c r="N57" s="394">
        <f t="shared" si="22"/>
        <v>6.4285714285714349E-2</v>
      </c>
      <c r="O57" s="395">
        <f t="shared" si="22"/>
        <v>-0.6847300365215675</v>
      </c>
      <c r="P57" s="386">
        <f t="shared" si="22"/>
        <v>-0.67452049459643648</v>
      </c>
      <c r="R57" s="401">
        <v>0.45600000000000002</v>
      </c>
      <c r="S57" s="369">
        <v>22.753999999999998</v>
      </c>
      <c r="T57" s="374">
        <v>23.209999999999997</v>
      </c>
      <c r="U57" s="19">
        <v>0.33300000000000002</v>
      </c>
      <c r="V57" s="119">
        <v>7.516</v>
      </c>
      <c r="W57" s="375">
        <v>7.8490000000000002</v>
      </c>
      <c r="X57" s="345">
        <f t="shared" si="32"/>
        <v>1.4654769307899593E-4</v>
      </c>
      <c r="Y57" s="323">
        <f t="shared" si="33"/>
        <v>2.6084948844657097E-3</v>
      </c>
      <c r="Z57" s="399">
        <f t="shared" si="34"/>
        <v>1.9611897366150063E-3</v>
      </c>
      <c r="AA57" s="323">
        <f t="shared" si="35"/>
        <v>1.4181183570949785E-4</v>
      </c>
      <c r="AB57" s="323">
        <f t="shared" si="36"/>
        <v>1.0852995483068763E-3</v>
      </c>
      <c r="AC57" s="399">
        <f t="shared" si="37"/>
        <v>8.4639399387003269E-4</v>
      </c>
      <c r="AE57" s="394">
        <f t="shared" si="23"/>
        <v>-0.26973684210526316</v>
      </c>
      <c r="AF57" s="395">
        <f t="shared" si="23"/>
        <v>-0.66968445108552344</v>
      </c>
      <c r="AG57" s="386">
        <f t="shared" si="23"/>
        <v>-0.66182679879362338</v>
      </c>
      <c r="AI57" s="27">
        <f t="shared" si="24"/>
        <v>3.2571428571428571</v>
      </c>
      <c r="AJ57" s="28">
        <f t="shared" si="24"/>
        <v>2.2459776922317638</v>
      </c>
      <c r="AK57" s="402">
        <f t="shared" si="24"/>
        <v>2.2597604907019759</v>
      </c>
      <c r="AL57" s="28">
        <f t="shared" si="24"/>
        <v>2.2348993288590604</v>
      </c>
      <c r="AM57" s="28">
        <f t="shared" si="24"/>
        <v>2.3531621790857855</v>
      </c>
      <c r="AN57" s="402">
        <f t="shared" si="24"/>
        <v>2.3478911157642832</v>
      </c>
      <c r="AO57" s="384">
        <f t="shared" si="38"/>
        <v>-0.31384669728011305</v>
      </c>
      <c r="AP57" s="385">
        <f t="shared" si="38"/>
        <v>4.7722863510507779E-2</v>
      </c>
      <c r="AQ57" s="386">
        <f t="shared" si="38"/>
        <v>3.899998492093746E-2</v>
      </c>
    </row>
    <row r="58" spans="1:43" ht="19.5" customHeight="1">
      <c r="A58" s="8" t="s">
        <v>201</v>
      </c>
      <c r="B58" s="19">
        <v>34.200000000000003</v>
      </c>
      <c r="C58" s="371">
        <v>47.660000000000004</v>
      </c>
      <c r="D58" s="375">
        <v>81.860000000000014</v>
      </c>
      <c r="E58" s="19">
        <v>31.849999999999998</v>
      </c>
      <c r="F58" s="369">
        <v>5.81</v>
      </c>
      <c r="G58" s="377">
        <v>37.659999999999997</v>
      </c>
      <c r="H58" s="345">
        <f t="shared" si="26"/>
        <v>2.5217129066722904E-3</v>
      </c>
      <c r="I58" s="323">
        <f t="shared" si="27"/>
        <v>1.2739228055169466E-3</v>
      </c>
      <c r="J58" s="399">
        <f t="shared" si="28"/>
        <v>1.605910125924463E-3</v>
      </c>
      <c r="K58" s="323">
        <f t="shared" si="29"/>
        <v>3.2007444620086203E-3</v>
      </c>
      <c r="L58" s="323">
        <f t="shared" si="30"/>
        <v>1.8148094699944208E-4</v>
      </c>
      <c r="M58" s="399">
        <f t="shared" si="31"/>
        <v>8.9741044899355855E-4</v>
      </c>
      <c r="N58" s="394">
        <f t="shared" si="22"/>
        <v>-6.8713450292397796E-2</v>
      </c>
      <c r="O58" s="395">
        <f t="shared" si="22"/>
        <v>-0.87809483843894243</v>
      </c>
      <c r="P58" s="386">
        <f t="shared" si="22"/>
        <v>-0.5399462496946007</v>
      </c>
      <c r="R58" s="401">
        <v>6.92</v>
      </c>
      <c r="S58" s="369">
        <v>11.946999999999999</v>
      </c>
      <c r="T58" s="374">
        <v>18.866999999999997</v>
      </c>
      <c r="U58" s="19">
        <v>5.5490000000000004</v>
      </c>
      <c r="V58" s="119">
        <v>2.0870000000000002</v>
      </c>
      <c r="W58" s="375">
        <v>7.636000000000001</v>
      </c>
      <c r="X58" s="345">
        <f t="shared" si="32"/>
        <v>2.223925517777745E-3</v>
      </c>
      <c r="Y58" s="323">
        <f t="shared" si="33"/>
        <v>1.3695916491479228E-3</v>
      </c>
      <c r="Z58" s="399">
        <f t="shared" si="34"/>
        <v>1.5942165773681742E-3</v>
      </c>
      <c r="AA58" s="323">
        <f t="shared" si="35"/>
        <v>2.3631047337898002E-3</v>
      </c>
      <c r="AB58" s="323">
        <f t="shared" si="36"/>
        <v>3.0135978676376412E-4</v>
      </c>
      <c r="AC58" s="399">
        <f t="shared" si="37"/>
        <v>8.2342521814136459E-4</v>
      </c>
      <c r="AE58" s="394">
        <f t="shared" si="23"/>
        <v>-0.19812138728323694</v>
      </c>
      <c r="AF58" s="395">
        <f t="shared" si="23"/>
        <v>-0.82531179375575459</v>
      </c>
      <c r="AG58" s="386">
        <f t="shared" si="23"/>
        <v>-0.59527216833624841</v>
      </c>
      <c r="AI58" s="27">
        <f t="shared" si="24"/>
        <v>2.0233918128654969</v>
      </c>
      <c r="AJ58" s="28">
        <f t="shared" si="24"/>
        <v>2.5067142257658408</v>
      </c>
      <c r="AK58" s="402">
        <f t="shared" si="24"/>
        <v>2.3047886635719514</v>
      </c>
      <c r="AL58" s="28">
        <f t="shared" si="24"/>
        <v>1.7422291993720567</v>
      </c>
      <c r="AM58" s="28">
        <f t="shared" si="24"/>
        <v>3.592082616179002</v>
      </c>
      <c r="AN58" s="402">
        <f t="shared" si="24"/>
        <v>2.0276155071694109</v>
      </c>
      <c r="AO58" s="384">
        <f t="shared" si="38"/>
        <v>-0.13895608932768289</v>
      </c>
      <c r="AP58" s="385">
        <f t="shared" si="38"/>
        <v>0.43298449390718402</v>
      </c>
      <c r="AQ58" s="386">
        <f t="shared" si="38"/>
        <v>-0.12025968401501022</v>
      </c>
    </row>
    <row r="59" spans="1:43" ht="19.5" customHeight="1">
      <c r="A59" s="8" t="s">
        <v>221</v>
      </c>
      <c r="B59" s="19">
        <v>13.5</v>
      </c>
      <c r="C59" s="371">
        <v>237.3</v>
      </c>
      <c r="D59" s="375">
        <v>250.8</v>
      </c>
      <c r="E59" s="19">
        <v>0.96</v>
      </c>
      <c r="F59" s="369">
        <v>1.1200000000000001</v>
      </c>
      <c r="G59" s="377">
        <v>2.08</v>
      </c>
      <c r="H59" s="345">
        <f t="shared" si="26"/>
        <v>9.9541298947590398E-4</v>
      </c>
      <c r="I59" s="323">
        <f t="shared" si="27"/>
        <v>6.3428846359456859E-3</v>
      </c>
      <c r="J59" s="399">
        <f t="shared" si="28"/>
        <v>4.9201351036141623E-3</v>
      </c>
      <c r="K59" s="323">
        <f t="shared" si="29"/>
        <v>9.647455835253612E-5</v>
      </c>
      <c r="L59" s="323">
        <f t="shared" si="30"/>
        <v>3.498427893965149E-5</v>
      </c>
      <c r="M59" s="399">
        <f t="shared" si="31"/>
        <v>4.9564889376171059E-5</v>
      </c>
      <c r="N59" s="394">
        <f t="shared" si="22"/>
        <v>-0.92888888888888888</v>
      </c>
      <c r="O59" s="395">
        <f t="shared" si="22"/>
        <v>-0.99528023598820059</v>
      </c>
      <c r="P59" s="386">
        <f t="shared" si="22"/>
        <v>-0.99170653907496009</v>
      </c>
      <c r="R59" s="401">
        <v>3.9610000000000003</v>
      </c>
      <c r="S59" s="369">
        <v>21.245999999999999</v>
      </c>
      <c r="T59" s="374">
        <v>25.207000000000001</v>
      </c>
      <c r="U59" s="19">
        <v>0.83599999999999997</v>
      </c>
      <c r="V59" s="119">
        <v>1.6479999999999999</v>
      </c>
      <c r="W59" s="375">
        <v>2.484</v>
      </c>
      <c r="X59" s="345">
        <f t="shared" si="32"/>
        <v>1.2729723953638222E-3</v>
      </c>
      <c r="Y59" s="323">
        <f t="shared" si="33"/>
        <v>2.4356193335395302E-3</v>
      </c>
      <c r="Z59" s="399">
        <f t="shared" si="34"/>
        <v>2.129931481725742E-3</v>
      </c>
      <c r="AA59" s="323">
        <f t="shared" si="35"/>
        <v>3.5602010406348404E-4</v>
      </c>
      <c r="AB59" s="323">
        <f t="shared" si="36"/>
        <v>2.3796882059735661E-4</v>
      </c>
      <c r="AC59" s="399">
        <f t="shared" si="37"/>
        <v>2.6786121553996195E-4</v>
      </c>
      <c r="AE59" s="394">
        <f t="shared" si="23"/>
        <v>-0.78894218631658675</v>
      </c>
      <c r="AF59" s="395">
        <f t="shared" si="23"/>
        <v>-0.92243245787442341</v>
      </c>
      <c r="AG59" s="386">
        <f t="shared" si="23"/>
        <v>-0.90145594477724433</v>
      </c>
      <c r="AI59" s="27">
        <f t="shared" si="24"/>
        <v>2.9340740740740747</v>
      </c>
      <c r="AJ59" s="28">
        <f t="shared" si="24"/>
        <v>0.89532237673830584</v>
      </c>
      <c r="AK59" s="402">
        <f t="shared" si="24"/>
        <v>1.0050637958532695</v>
      </c>
      <c r="AL59" s="28">
        <f t="shared" si="24"/>
        <v>8.7083333333333339</v>
      </c>
      <c r="AM59" s="28">
        <f t="shared" si="24"/>
        <v>14.714285714285714</v>
      </c>
      <c r="AN59" s="402">
        <f t="shared" si="24"/>
        <v>11.942307692307692</v>
      </c>
      <c r="AO59" s="384">
        <f t="shared" si="38"/>
        <v>1.9680005049229987</v>
      </c>
      <c r="AP59" s="385">
        <f t="shared" si="38"/>
        <v>15.434622987856539</v>
      </c>
      <c r="AQ59" s="386">
        <f t="shared" si="38"/>
        <v>10.882138966282259</v>
      </c>
    </row>
    <row r="60" spans="1:43" ht="19.5" customHeight="1">
      <c r="A60" s="8" t="s">
        <v>226</v>
      </c>
      <c r="B60" s="19"/>
      <c r="C60" s="371">
        <v>9</v>
      </c>
      <c r="D60" s="375">
        <v>9</v>
      </c>
      <c r="E60" s="19"/>
      <c r="F60" s="369">
        <v>9</v>
      </c>
      <c r="G60" s="377">
        <v>9</v>
      </c>
      <c r="H60" s="345">
        <f t="shared" si="26"/>
        <v>0</v>
      </c>
      <c r="I60" s="323">
        <f t="shared" si="27"/>
        <v>2.4056452475141666E-4</v>
      </c>
      <c r="J60" s="399">
        <f t="shared" si="28"/>
        <v>1.7655987213926417E-4</v>
      </c>
      <c r="K60" s="323">
        <f t="shared" si="29"/>
        <v>0</v>
      </c>
      <c r="L60" s="323">
        <f t="shared" si="30"/>
        <v>2.8112367005077087E-4</v>
      </c>
      <c r="M60" s="399">
        <f t="shared" si="31"/>
        <v>2.1446346364689399E-4</v>
      </c>
      <c r="N60" s="394"/>
      <c r="O60" s="395">
        <f t="shared" si="22"/>
        <v>0</v>
      </c>
      <c r="P60" s="386">
        <f t="shared" si="22"/>
        <v>0</v>
      </c>
      <c r="R60" s="401"/>
      <c r="S60" s="369">
        <v>2.2450000000000001</v>
      </c>
      <c r="T60" s="374">
        <v>2.2450000000000001</v>
      </c>
      <c r="U60" s="19"/>
      <c r="V60" s="119">
        <v>2.2450000000000001</v>
      </c>
      <c r="W60" s="375">
        <v>2.2450000000000001</v>
      </c>
      <c r="X60" s="345">
        <f t="shared" si="32"/>
        <v>0</v>
      </c>
      <c r="Y60" s="323">
        <f t="shared" si="33"/>
        <v>2.5736446407776742E-4</v>
      </c>
      <c r="Z60" s="399">
        <f t="shared" si="34"/>
        <v>1.8969715461872856E-4</v>
      </c>
      <c r="AA60" s="323">
        <f t="shared" si="35"/>
        <v>0</v>
      </c>
      <c r="AB60" s="323">
        <f t="shared" si="36"/>
        <v>3.2417475864142333E-4</v>
      </c>
      <c r="AC60" s="399">
        <f t="shared" si="37"/>
        <v>2.4208873948760652E-4</v>
      </c>
      <c r="AE60" s="394" t="e">
        <f t="shared" si="23"/>
        <v>#DIV/0!</v>
      </c>
      <c r="AF60" s="395">
        <f t="shared" si="23"/>
        <v>0</v>
      </c>
      <c r="AG60" s="386">
        <f t="shared" si="23"/>
        <v>0</v>
      </c>
      <c r="AI60" s="27"/>
      <c r="AJ60" s="28">
        <f t="shared" si="24"/>
        <v>2.4944444444444445</v>
      </c>
      <c r="AK60" s="402">
        <f t="shared" si="24"/>
        <v>2.4944444444444445</v>
      </c>
      <c r="AL60" s="28"/>
      <c r="AM60" s="28">
        <f t="shared" si="24"/>
        <v>2.4944444444444445</v>
      </c>
      <c r="AN60" s="402">
        <f t="shared" si="24"/>
        <v>2.4944444444444445</v>
      </c>
      <c r="AO60" s="384"/>
      <c r="AP60" s="385">
        <f t="shared" si="38"/>
        <v>0</v>
      </c>
      <c r="AQ60" s="386">
        <f t="shared" si="38"/>
        <v>0</v>
      </c>
    </row>
    <row r="61" spans="1:43" ht="19.5" customHeight="1">
      <c r="A61" s="8" t="s">
        <v>200</v>
      </c>
      <c r="B61" s="19">
        <v>1.18</v>
      </c>
      <c r="C61" s="371">
        <v>1.68</v>
      </c>
      <c r="D61" s="375">
        <v>2.86</v>
      </c>
      <c r="E61" s="19">
        <v>1</v>
      </c>
      <c r="F61" s="369">
        <v>3.87</v>
      </c>
      <c r="G61" s="377">
        <v>4.87</v>
      </c>
      <c r="H61" s="345">
        <f t="shared" si="26"/>
        <v>8.7006468709745671E-5</v>
      </c>
      <c r="I61" s="323">
        <f t="shared" si="27"/>
        <v>4.4905377953597772E-5</v>
      </c>
      <c r="J61" s="399">
        <f t="shared" si="28"/>
        <v>5.610680381314395E-5</v>
      </c>
      <c r="K61" s="323">
        <f t="shared" si="29"/>
        <v>1.0049433161722514E-4</v>
      </c>
      <c r="L61" s="323">
        <f t="shared" si="30"/>
        <v>1.2088317812183148E-4</v>
      </c>
      <c r="M61" s="399">
        <f t="shared" si="31"/>
        <v>1.1604856310670821E-4</v>
      </c>
      <c r="N61" s="394">
        <f t="shared" si="22"/>
        <v>-0.15254237288135589</v>
      </c>
      <c r="O61" s="395">
        <f t="shared" si="22"/>
        <v>1.3035714285714288</v>
      </c>
      <c r="P61" s="386">
        <f t="shared" si="22"/>
        <v>0.70279720279720292</v>
      </c>
      <c r="R61" s="401">
        <v>0.499</v>
      </c>
      <c r="S61" s="369">
        <v>1.079</v>
      </c>
      <c r="T61" s="374">
        <v>1.5779999999999998</v>
      </c>
      <c r="U61" s="19">
        <v>0.34599999999999997</v>
      </c>
      <c r="V61" s="119">
        <v>1.55</v>
      </c>
      <c r="W61" s="375">
        <v>1.8959999999999999</v>
      </c>
      <c r="X61" s="345">
        <f t="shared" si="32"/>
        <v>1.6036688343512931E-4</v>
      </c>
      <c r="Y61" s="323">
        <f t="shared" si="33"/>
        <v>1.2369543730062852E-4</v>
      </c>
      <c r="Z61" s="399">
        <f t="shared" si="34"/>
        <v>1.3333724275650495E-4</v>
      </c>
      <c r="AA61" s="323">
        <f t="shared" si="35"/>
        <v>1.4734803349995869E-4</v>
      </c>
      <c r="AB61" s="323">
        <f t="shared" si="36"/>
        <v>2.2381776209096042E-4</v>
      </c>
      <c r="AC61" s="399">
        <f t="shared" si="37"/>
        <v>2.044544543734975E-4</v>
      </c>
      <c r="AE61" s="394">
        <f t="shared" si="23"/>
        <v>-0.30661322645290584</v>
      </c>
      <c r="AF61" s="395">
        <f t="shared" si="23"/>
        <v>0.4365152919369788</v>
      </c>
      <c r="AG61" s="386">
        <f t="shared" si="23"/>
        <v>0.20152091254752857</v>
      </c>
      <c r="AI61" s="27">
        <f t="shared" si="24"/>
        <v>4.2288135593220337</v>
      </c>
      <c r="AJ61" s="28">
        <f t="shared" si="24"/>
        <v>6.4226190476190483</v>
      </c>
      <c r="AK61" s="402">
        <f t="shared" si="24"/>
        <v>5.5174825174825166</v>
      </c>
      <c r="AL61" s="28">
        <f t="shared" si="24"/>
        <v>3.46</v>
      </c>
      <c r="AM61" s="28">
        <f t="shared" si="24"/>
        <v>4.0051679586563314</v>
      </c>
      <c r="AN61" s="402">
        <f t="shared" si="24"/>
        <v>3.8932238193018476</v>
      </c>
      <c r="AO61" s="384">
        <f t="shared" si="38"/>
        <v>-0.18180360721442884</v>
      </c>
      <c r="AP61" s="385">
        <f t="shared" si="38"/>
        <v>-0.37639646241495495</v>
      </c>
      <c r="AQ61" s="386">
        <f t="shared" si="38"/>
        <v>-0.29438402261069163</v>
      </c>
    </row>
    <row r="62" spans="1:43" ht="19.5" customHeight="1" thickBot="1">
      <c r="A62" s="8" t="s">
        <v>17</v>
      </c>
      <c r="B62" s="19">
        <f t="shared" ref="B62:G62" si="39">B63-SUM(B40:B61)</f>
        <v>5.5900000000001455</v>
      </c>
      <c r="C62" s="371">
        <f t="shared" si="39"/>
        <v>1.7199999999938882</v>
      </c>
      <c r="D62" s="376">
        <f t="shared" si="39"/>
        <v>7.3099999999976717</v>
      </c>
      <c r="E62" s="21">
        <f t="shared" si="39"/>
        <v>0</v>
      </c>
      <c r="F62" s="119">
        <f t="shared" si="39"/>
        <v>0.3900000000030559</v>
      </c>
      <c r="G62" s="375">
        <f t="shared" si="39"/>
        <v>0.38999999999941792</v>
      </c>
      <c r="H62" s="345">
        <f t="shared" si="26"/>
        <v>4.1217471193855169E-4</v>
      </c>
      <c r="I62" s="323">
        <f t="shared" si="27"/>
        <v>4.5974553618996265E-5</v>
      </c>
      <c r="J62" s="399">
        <f t="shared" si="28"/>
        <v>1.434058517041789E-4</v>
      </c>
      <c r="K62" s="323">
        <f t="shared" si="29"/>
        <v>0</v>
      </c>
      <c r="L62" s="323">
        <f t="shared" si="30"/>
        <v>1.2182025702295526E-5</v>
      </c>
      <c r="M62" s="399">
        <f t="shared" si="31"/>
        <v>9.2934167580182026E-6</v>
      </c>
      <c r="N62" s="396">
        <f t="shared" si="22"/>
        <v>-1</v>
      </c>
      <c r="O62" s="397">
        <f t="shared" si="22"/>
        <v>-0.77325581395090592</v>
      </c>
      <c r="P62" s="388">
        <f t="shared" si="22"/>
        <v>-0.94664842681264816</v>
      </c>
      <c r="R62" s="19">
        <f t="shared" ref="R62:W62" si="40">R63-SUM(R40:R61)</f>
        <v>2.5150000000007822</v>
      </c>
      <c r="S62" s="119">
        <f t="shared" si="40"/>
        <v>1.0100000000002183</v>
      </c>
      <c r="T62" s="375">
        <f t="shared" si="40"/>
        <v>3.5250000000014552</v>
      </c>
      <c r="U62" s="119">
        <f t="shared" si="40"/>
        <v>0</v>
      </c>
      <c r="V62" s="123">
        <f t="shared" si="40"/>
        <v>0.28800000000046566</v>
      </c>
      <c r="W62" s="376">
        <f t="shared" si="40"/>
        <v>0.28799999999864667</v>
      </c>
      <c r="X62" s="345">
        <f t="shared" si="32"/>
        <v>8.0826194757409949E-4</v>
      </c>
      <c r="Y62" s="323">
        <f t="shared" si="33"/>
        <v>1.1578534909514532E-4</v>
      </c>
      <c r="Z62" s="399">
        <f t="shared" si="34"/>
        <v>2.9785410691817111E-4</v>
      </c>
      <c r="AA62" s="323">
        <f t="shared" si="35"/>
        <v>0</v>
      </c>
      <c r="AB62" s="323">
        <f t="shared" si="36"/>
        <v>4.1586784182129562E-5</v>
      </c>
      <c r="AC62" s="399">
        <f t="shared" si="37"/>
        <v>3.1056372816081536E-5</v>
      </c>
      <c r="AE62" s="396">
        <f t="shared" si="23"/>
        <v>-1</v>
      </c>
      <c r="AF62" s="397">
        <f t="shared" si="23"/>
        <v>-0.71485148514811547</v>
      </c>
      <c r="AG62" s="388">
        <f t="shared" si="23"/>
        <v>-0.91829787234084315</v>
      </c>
      <c r="AI62" s="27">
        <f t="shared" si="24"/>
        <v>4.4991055456184554</v>
      </c>
      <c r="AJ62" s="28">
        <f t="shared" si="24"/>
        <v>5.8720930232779489</v>
      </c>
      <c r="AK62" s="402">
        <f t="shared" si="24"/>
        <v>4.8221614227121448</v>
      </c>
      <c r="AL62" s="28"/>
      <c r="AM62" s="28">
        <f t="shared" si="24"/>
        <v>7.3846153845694618</v>
      </c>
      <c r="AN62" s="402">
        <f t="shared" si="24"/>
        <v>7.3846153845917053</v>
      </c>
      <c r="AO62" s="387">
        <f t="shared" si="38"/>
        <v>-1</v>
      </c>
      <c r="AP62" s="385">
        <f t="shared" si="38"/>
        <v>0.25757806548629658</v>
      </c>
      <c r="AQ62" s="386">
        <f t="shared" si="38"/>
        <v>0.53139116202342951</v>
      </c>
    </row>
    <row r="63" spans="1:43" ht="25.5" customHeight="1" thickBot="1">
      <c r="A63" s="12" t="s">
        <v>18</v>
      </c>
      <c r="B63" s="17">
        <v>13562.210000000001</v>
      </c>
      <c r="C63" s="372">
        <v>37412</v>
      </c>
      <c r="D63" s="18">
        <v>50974.209999999992</v>
      </c>
      <c r="E63" s="17">
        <v>9950.81</v>
      </c>
      <c r="F63" s="373">
        <v>32014.380000000005</v>
      </c>
      <c r="G63" s="378">
        <v>41965.19</v>
      </c>
      <c r="H63" s="334">
        <f t="shared" ref="H63:M63" si="41">SUM(H40:H62)</f>
        <v>1.0000000000000002</v>
      </c>
      <c r="I63" s="338">
        <f t="shared" si="41"/>
        <v>0.99999999999999989</v>
      </c>
      <c r="J63" s="335">
        <f t="shared" si="41"/>
        <v>0.99999999999999978</v>
      </c>
      <c r="K63" s="338">
        <f t="shared" si="41"/>
        <v>1</v>
      </c>
      <c r="L63" s="338">
        <f t="shared" si="41"/>
        <v>0.99999999999999978</v>
      </c>
      <c r="M63" s="335">
        <f t="shared" si="41"/>
        <v>0.99999999999999989</v>
      </c>
      <c r="N63" s="389">
        <f t="shared" si="22"/>
        <v>-0.26628403482913193</v>
      </c>
      <c r="O63" s="390">
        <f t="shared" si="22"/>
        <v>-0.14427509889874893</v>
      </c>
      <c r="P63" s="391">
        <f t="shared" si="22"/>
        <v>-0.17673682436667465</v>
      </c>
      <c r="R63" s="17">
        <v>3111.6150000000007</v>
      </c>
      <c r="S63" s="372">
        <v>8723.0380000000005</v>
      </c>
      <c r="T63" s="18">
        <v>11834.653000000002</v>
      </c>
      <c r="U63" s="17">
        <v>2348.1819999999998</v>
      </c>
      <c r="V63" s="373">
        <v>6925.277</v>
      </c>
      <c r="W63" s="378">
        <v>9273.4590000000007</v>
      </c>
      <c r="X63" s="334">
        <f t="shared" ref="X63:AC63" si="42">SUM(X40:X62)</f>
        <v>1</v>
      </c>
      <c r="Y63" s="338">
        <f t="shared" si="42"/>
        <v>0.99999999999999989</v>
      </c>
      <c r="Z63" s="335">
        <f t="shared" si="42"/>
        <v>0.99999999999999989</v>
      </c>
      <c r="AA63" s="338">
        <f t="shared" si="42"/>
        <v>0.99999999999999978</v>
      </c>
      <c r="AB63" s="338">
        <f t="shared" si="42"/>
        <v>1</v>
      </c>
      <c r="AC63" s="335">
        <f t="shared" si="42"/>
        <v>0.99999999999999967</v>
      </c>
      <c r="AE63" s="389">
        <f t="shared" si="23"/>
        <v>-0.24534944072451145</v>
      </c>
      <c r="AF63" s="390">
        <f t="shared" si="23"/>
        <v>-0.20609345046989366</v>
      </c>
      <c r="AG63" s="391">
        <f t="shared" si="23"/>
        <v>-0.21641479475570605</v>
      </c>
      <c r="AI63" s="403">
        <f t="shared" si="24"/>
        <v>2.2943273994430116</v>
      </c>
      <c r="AJ63" s="404">
        <f t="shared" si="24"/>
        <v>2.3316149898428313</v>
      </c>
      <c r="AK63" s="405">
        <f t="shared" si="24"/>
        <v>2.321694244991733</v>
      </c>
      <c r="AL63" s="404">
        <f t="shared" si="24"/>
        <v>2.3597898060559892</v>
      </c>
      <c r="AM63" s="404">
        <f t="shared" si="24"/>
        <v>2.163176984842436</v>
      </c>
      <c r="AN63" s="405">
        <f t="shared" si="24"/>
        <v>2.2097979301416246</v>
      </c>
      <c r="AO63" s="389">
        <f t="shared" si="38"/>
        <v>2.8532286468299944E-2</v>
      </c>
      <c r="AP63" s="390">
        <f t="shared" si="38"/>
        <v>-7.2240917018529416E-2</v>
      </c>
      <c r="AQ63" s="391">
        <f t="shared" si="38"/>
        <v>-4.8195973734046473E-2</v>
      </c>
    </row>
    <row r="64" spans="1:43" ht="20.100000000000001" customHeight="1"/>
    <row r="65" spans="1:43" ht="20.100000000000001" customHeight="1" thickBot="1"/>
    <row r="66" spans="1:43" ht="15" customHeight="1">
      <c r="A66" s="468" t="s">
        <v>15</v>
      </c>
      <c r="B66" s="414" t="s">
        <v>137</v>
      </c>
      <c r="C66" s="477"/>
      <c r="D66" s="477"/>
      <c r="E66" s="477"/>
      <c r="F66" s="477"/>
      <c r="G66" s="492"/>
      <c r="H66" s="478" t="s">
        <v>139</v>
      </c>
      <c r="I66" s="477"/>
      <c r="J66" s="477"/>
      <c r="K66" s="477"/>
      <c r="L66" s="477"/>
      <c r="M66" s="492"/>
      <c r="N66" s="493" t="s">
        <v>160</v>
      </c>
      <c r="O66" s="471"/>
      <c r="P66" s="494"/>
      <c r="R66" s="478" t="s">
        <v>138</v>
      </c>
      <c r="S66" s="477"/>
      <c r="T66" s="477"/>
      <c r="U66" s="477"/>
      <c r="V66" s="477"/>
      <c r="W66" s="492"/>
      <c r="X66" s="477" t="s">
        <v>140</v>
      </c>
      <c r="Y66" s="477"/>
      <c r="Z66" s="477"/>
      <c r="AA66" s="477"/>
      <c r="AB66" s="477"/>
      <c r="AC66" s="415"/>
      <c r="AE66" s="471" t="s">
        <v>160</v>
      </c>
      <c r="AF66" s="471"/>
      <c r="AG66" s="471"/>
      <c r="AI66" s="462" t="s">
        <v>143</v>
      </c>
      <c r="AJ66" s="461"/>
      <c r="AK66" s="461"/>
      <c r="AL66" s="461"/>
      <c r="AM66" s="461"/>
      <c r="AN66" s="460"/>
      <c r="AO66" s="471" t="s">
        <v>160</v>
      </c>
      <c r="AP66" s="471"/>
      <c r="AQ66" s="471"/>
    </row>
    <row r="67" spans="1:43" ht="15" customHeight="1">
      <c r="A67" s="469"/>
      <c r="B67" s="497" t="str">
        <f>B38</f>
        <v>jan-fev 2025</v>
      </c>
      <c r="C67" s="473"/>
      <c r="D67" s="474"/>
      <c r="E67" s="498" t="str">
        <f>E38</f>
        <v>jan-fev 2026</v>
      </c>
      <c r="F67" s="481"/>
      <c r="G67" s="495"/>
      <c r="H67" s="499" t="str">
        <f>B67</f>
        <v>jan-fev 2025</v>
      </c>
      <c r="I67" s="473"/>
      <c r="J67" s="474"/>
      <c r="K67" s="497" t="str">
        <f>E67</f>
        <v>jan-fev 2026</v>
      </c>
      <c r="L67" s="473"/>
      <c r="M67" s="474"/>
      <c r="N67" s="479" t="s">
        <v>141</v>
      </c>
      <c r="O67" s="473"/>
      <c r="P67" s="483"/>
      <c r="R67" s="500" t="str">
        <f>H67</f>
        <v>jan-fev 2025</v>
      </c>
      <c r="S67" s="473"/>
      <c r="T67" s="474"/>
      <c r="U67" s="501" t="str">
        <f>K67</f>
        <v>jan-fev 2026</v>
      </c>
      <c r="V67" s="481"/>
      <c r="W67" s="495"/>
      <c r="X67" s="499" t="str">
        <f>R67</f>
        <v>jan-fev 2025</v>
      </c>
      <c r="Y67" s="473"/>
      <c r="Z67" s="474"/>
      <c r="AA67" s="497" t="str">
        <f>U67</f>
        <v>jan-fev 2026</v>
      </c>
      <c r="AB67" s="473"/>
      <c r="AC67" s="483"/>
      <c r="AE67" s="472" t="s">
        <v>142</v>
      </c>
      <c r="AF67" s="473"/>
      <c r="AG67" s="483"/>
      <c r="AI67" s="504" t="str">
        <f>X67</f>
        <v>jan-fev 2025</v>
      </c>
      <c r="AJ67" s="505"/>
      <c r="AK67" s="506"/>
      <c r="AL67" s="507" t="str">
        <f>AA67</f>
        <v>jan-fev 2026</v>
      </c>
      <c r="AM67" s="505"/>
      <c r="AN67" s="506"/>
      <c r="AO67" s="473" t="s">
        <v>143</v>
      </c>
      <c r="AP67" s="473"/>
      <c r="AQ67" s="483"/>
    </row>
    <row r="68" spans="1:43" ht="19.5" customHeight="1" thickBot="1">
      <c r="A68" s="470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169</v>
      </c>
      <c r="B69" s="39">
        <v>2944.96</v>
      </c>
      <c r="C69" s="370">
        <v>13086.829999999998</v>
      </c>
      <c r="D69" s="375">
        <v>16031.789999999997</v>
      </c>
      <c r="E69" s="39">
        <v>2559.87</v>
      </c>
      <c r="F69" s="379">
        <v>11871.39</v>
      </c>
      <c r="G69" s="377">
        <v>14431.259999999998</v>
      </c>
      <c r="H69" s="345">
        <f t="shared" ref="H69:H96" si="43">B69/$B$97</f>
        <v>0.28220917685795827</v>
      </c>
      <c r="I69" s="323">
        <f t="shared" ref="I69:I96" si="44">C69/$C$97</f>
        <v>0.23090582353569095</v>
      </c>
      <c r="J69" s="398">
        <f t="shared" ref="J69:J96" si="45">D69/$D$97</f>
        <v>0.23888315298899152</v>
      </c>
      <c r="K69" s="323">
        <f t="shared" ref="K69:K96" si="46">E69/$E$97</f>
        <v>0.27374921801061913</v>
      </c>
      <c r="L69" s="323">
        <f t="shared" ref="L69:L96" si="47">F69/$F$97</f>
        <v>0.2290764514404173</v>
      </c>
      <c r="M69" s="399">
        <f t="shared" ref="M69:M96" si="48">G69/$G$97</f>
        <v>0.2359052002174781</v>
      </c>
      <c r="N69" s="392">
        <f t="shared" ref="N69:P97" si="49">(E69-B69)/B69</f>
        <v>-0.13076238726502232</v>
      </c>
      <c r="O69" s="393">
        <f t="shared" si="49"/>
        <v>-9.2875050718928792E-2</v>
      </c>
      <c r="P69" s="382">
        <f t="shared" si="49"/>
        <v>-9.9834765799701658E-2</v>
      </c>
      <c r="R69" s="401">
        <v>764.26200000000006</v>
      </c>
      <c r="S69" s="369">
        <v>3230.6010000000001</v>
      </c>
      <c r="T69" s="374">
        <v>3994.8630000000003</v>
      </c>
      <c r="U69" s="39">
        <v>663.3610000000001</v>
      </c>
      <c r="V69" s="112">
        <v>2867.127</v>
      </c>
      <c r="W69" s="380">
        <v>3530.4880000000003</v>
      </c>
      <c r="X69" s="345">
        <f t="shared" ref="X69:X96" si="50">R69/$R$97</f>
        <v>0.26811676060399608</v>
      </c>
      <c r="Y69" s="323">
        <f t="shared" ref="Y69:Y96" si="51">S69/$S$97</f>
        <v>0.21827743576455699</v>
      </c>
      <c r="Z69" s="398">
        <f t="shared" ref="Z69:Z96" si="52">T69/$T$97</f>
        <v>0.22632608832730899</v>
      </c>
      <c r="AA69" s="323">
        <f t="shared" ref="AA69:AA96" si="53">U69/$U$97</f>
        <v>0.25990021815036074</v>
      </c>
      <c r="AB69" s="323">
        <f t="shared" ref="AB69:AB96" si="54">V69/$V$97</f>
        <v>0.21067053748366038</v>
      </c>
      <c r="AC69" s="399">
        <f t="shared" ref="AC69:AC96" si="55">W69/$W$97</f>
        <v>0.21844513558989173</v>
      </c>
      <c r="AE69" s="392">
        <f t="shared" ref="AE69:AG97" si="56">(U69-R69)/R69</f>
        <v>-0.13202409644860003</v>
      </c>
      <c r="AF69" s="393">
        <f t="shared" si="56"/>
        <v>-0.11250971568448105</v>
      </c>
      <c r="AG69" s="382">
        <f t="shared" si="56"/>
        <v>-0.11624303511785009</v>
      </c>
      <c r="AI69" s="27">
        <f t="shared" ref="AI69:AN97" si="57">(R69/B69)*10</f>
        <v>2.59515239595784</v>
      </c>
      <c r="AJ69" s="28">
        <f t="shared" si="57"/>
        <v>2.468589413937524</v>
      </c>
      <c r="AK69" s="406">
        <f t="shared" si="57"/>
        <v>2.4918384035719039</v>
      </c>
      <c r="AL69" s="28">
        <f t="shared" si="57"/>
        <v>2.5913855000449249</v>
      </c>
      <c r="AM69" s="28">
        <f t="shared" si="57"/>
        <v>2.4151569445532495</v>
      </c>
      <c r="AN69" s="402">
        <f t="shared" si="57"/>
        <v>2.4464170141761707</v>
      </c>
      <c r="AO69" s="383">
        <f t="shared" ref="AO69:AQ82" si="58">(AL69-AI69)/AI69</f>
        <v>-1.4515124116727673E-3</v>
      </c>
      <c r="AP69" s="381">
        <f t="shared" si="58"/>
        <v>-2.1644939852126732E-2</v>
      </c>
      <c r="AQ69" s="382">
        <f t="shared" si="58"/>
        <v>-1.8228063798448671E-2</v>
      </c>
    </row>
    <row r="70" spans="1:43" ht="19.5" customHeight="1">
      <c r="A70" s="8" t="s">
        <v>171</v>
      </c>
      <c r="B70" s="19">
        <v>1143.93</v>
      </c>
      <c r="C70" s="371">
        <v>9049.130000000001</v>
      </c>
      <c r="D70" s="375">
        <v>10193.060000000001</v>
      </c>
      <c r="E70" s="19">
        <v>1162.83</v>
      </c>
      <c r="F70" s="369">
        <v>10653.249999999998</v>
      </c>
      <c r="G70" s="377">
        <v>11816.079999999998</v>
      </c>
      <c r="H70" s="345">
        <f t="shared" si="43"/>
        <v>0.10962034923500633</v>
      </c>
      <c r="I70" s="323">
        <f t="shared" si="44"/>
        <v>0.15966409091670997</v>
      </c>
      <c r="J70" s="399">
        <f t="shared" si="45"/>
        <v>0.15188262267694191</v>
      </c>
      <c r="K70" s="323">
        <f t="shared" si="46"/>
        <v>0.12435155034407537</v>
      </c>
      <c r="L70" s="323">
        <f t="shared" si="47"/>
        <v>0.2055705950446936</v>
      </c>
      <c r="M70" s="399">
        <f t="shared" si="48"/>
        <v>0.19315532518891201</v>
      </c>
      <c r="N70" s="394">
        <f t="shared" si="49"/>
        <v>1.6521989981904368E-2</v>
      </c>
      <c r="O70" s="395">
        <f t="shared" si="49"/>
        <v>0.17726786994992855</v>
      </c>
      <c r="P70" s="386">
        <f t="shared" si="49"/>
        <v>0.15922794528826442</v>
      </c>
      <c r="R70" s="401">
        <v>301.12400000000002</v>
      </c>
      <c r="S70" s="369">
        <v>2303.0260000000003</v>
      </c>
      <c r="T70" s="374">
        <v>2604.1500000000005</v>
      </c>
      <c r="U70" s="19">
        <v>282.15000000000003</v>
      </c>
      <c r="V70" s="119">
        <v>2665.3469999999998</v>
      </c>
      <c r="W70" s="375">
        <v>2947.4969999999998</v>
      </c>
      <c r="X70" s="345">
        <f t="shared" si="50"/>
        <v>0.10563967778081039</v>
      </c>
      <c r="Y70" s="323">
        <f t="shared" si="51"/>
        <v>0.15560529133096432</v>
      </c>
      <c r="Z70" s="399">
        <f t="shared" si="52"/>
        <v>0.1475362441509413</v>
      </c>
      <c r="AA70" s="323">
        <f t="shared" si="53"/>
        <v>0.11054440425518577</v>
      </c>
      <c r="AB70" s="323">
        <f t="shared" si="54"/>
        <v>0.19584416214226358</v>
      </c>
      <c r="AC70" s="399">
        <f t="shared" si="55"/>
        <v>0.18237319651441927</v>
      </c>
      <c r="AE70" s="394">
        <f t="shared" si="56"/>
        <v>-6.3010587000703985E-2</v>
      </c>
      <c r="AF70" s="395">
        <f t="shared" si="56"/>
        <v>0.15732388605252368</v>
      </c>
      <c r="AG70" s="386">
        <f t="shared" si="56"/>
        <v>0.13184609181498733</v>
      </c>
      <c r="AI70" s="27">
        <f t="shared" si="57"/>
        <v>2.6323638684185227</v>
      </c>
      <c r="AJ70" s="28">
        <f t="shared" si="57"/>
        <v>2.5450247703370383</v>
      </c>
      <c r="AK70" s="402">
        <f t="shared" si="57"/>
        <v>2.5548265192199398</v>
      </c>
      <c r="AL70" s="28">
        <f t="shared" si="57"/>
        <v>2.4264079874100259</v>
      </c>
      <c r="AM70" s="28">
        <f t="shared" si="57"/>
        <v>2.5019097458522048</v>
      </c>
      <c r="AN70" s="402">
        <f t="shared" si="57"/>
        <v>2.4944795566719251</v>
      </c>
      <c r="AO70" s="384">
        <f t="shared" si="58"/>
        <v>-7.8239898168877137E-2</v>
      </c>
      <c r="AP70" s="385">
        <f t="shared" si="58"/>
        <v>-1.6940905639642862E-2</v>
      </c>
      <c r="AQ70" s="386">
        <f t="shared" si="58"/>
        <v>-2.3620767239585512E-2</v>
      </c>
    </row>
    <row r="71" spans="1:43" ht="19.5" customHeight="1">
      <c r="A71" s="8" t="s">
        <v>174</v>
      </c>
      <c r="B71" s="19">
        <v>1565.98</v>
      </c>
      <c r="C71" s="371">
        <v>4321.63</v>
      </c>
      <c r="D71" s="375">
        <v>5887.6100000000006</v>
      </c>
      <c r="E71" s="19">
        <v>1418.62</v>
      </c>
      <c r="F71" s="369">
        <v>4865.8499999999995</v>
      </c>
      <c r="G71" s="377">
        <v>6284.4699999999993</v>
      </c>
      <c r="H71" s="345">
        <f t="shared" si="43"/>
        <v>0.1500644921411583</v>
      </c>
      <c r="I71" s="323">
        <f t="shared" si="44"/>
        <v>7.6251432483385839E-2</v>
      </c>
      <c r="J71" s="399">
        <f t="shared" si="45"/>
        <v>8.7728871222085419E-2</v>
      </c>
      <c r="K71" s="323">
        <f t="shared" si="46"/>
        <v>0.15170540521754014</v>
      </c>
      <c r="L71" s="323">
        <f t="shared" si="47"/>
        <v>9.3893945969372963E-2</v>
      </c>
      <c r="M71" s="399">
        <f t="shared" si="48"/>
        <v>0.10273109580249642</v>
      </c>
      <c r="N71" s="394">
        <f t="shared" si="49"/>
        <v>-9.4100818656687901E-2</v>
      </c>
      <c r="O71" s="395">
        <f t="shared" si="49"/>
        <v>0.12592933684743934</v>
      </c>
      <c r="P71" s="386">
        <f t="shared" si="49"/>
        <v>6.7405959294178572E-2</v>
      </c>
      <c r="R71" s="401">
        <v>471.18700000000001</v>
      </c>
      <c r="S71" s="369">
        <v>1281.329</v>
      </c>
      <c r="T71" s="374">
        <v>1752.5160000000001</v>
      </c>
      <c r="U71" s="19">
        <v>448.55699999999996</v>
      </c>
      <c r="V71" s="119">
        <v>1471.4549999999999</v>
      </c>
      <c r="W71" s="375">
        <v>1920.0119999999999</v>
      </c>
      <c r="X71" s="345">
        <f t="shared" si="50"/>
        <v>0.16530081579185554</v>
      </c>
      <c r="Y71" s="323">
        <f t="shared" si="51"/>
        <v>8.6573739217800039E-2</v>
      </c>
      <c r="Z71" s="399">
        <f t="shared" si="52"/>
        <v>9.9287532766711206E-2</v>
      </c>
      <c r="AA71" s="323">
        <f t="shared" si="53"/>
        <v>0.1757415074942171</v>
      </c>
      <c r="AB71" s="323">
        <f t="shared" si="54"/>
        <v>0.10811945746840634</v>
      </c>
      <c r="AC71" s="399">
        <f t="shared" si="55"/>
        <v>0.11879867079967958</v>
      </c>
      <c r="AE71" s="394">
        <f t="shared" si="56"/>
        <v>-4.8027640830498403E-2</v>
      </c>
      <c r="AF71" s="395">
        <f t="shared" si="56"/>
        <v>0.1483818753809521</v>
      </c>
      <c r="AG71" s="386">
        <f t="shared" si="56"/>
        <v>9.5574591045103074E-2</v>
      </c>
      <c r="AI71" s="27">
        <f t="shared" si="57"/>
        <v>3.0088953881914198</v>
      </c>
      <c r="AJ71" s="28">
        <f t="shared" si="57"/>
        <v>2.9649206433683584</v>
      </c>
      <c r="AK71" s="402">
        <f t="shared" si="57"/>
        <v>2.9766169973894332</v>
      </c>
      <c r="AL71" s="28">
        <f t="shared" si="57"/>
        <v>3.1619249693363969</v>
      </c>
      <c r="AM71" s="28">
        <f t="shared" si="57"/>
        <v>3.0240451308610004</v>
      </c>
      <c r="AN71" s="402">
        <f t="shared" si="57"/>
        <v>3.0551693301105742</v>
      </c>
      <c r="AO71" s="384">
        <f t="shared" si="58"/>
        <v>5.085905669753437E-2</v>
      </c>
      <c r="AP71" s="385">
        <f t="shared" si="58"/>
        <v>1.9941338944394954E-2</v>
      </c>
      <c r="AQ71" s="386">
        <f t="shared" si="58"/>
        <v>2.6389801842169609E-2</v>
      </c>
    </row>
    <row r="72" spans="1:43" ht="19.5" customHeight="1">
      <c r="A72" s="8" t="s">
        <v>170</v>
      </c>
      <c r="B72" s="19">
        <v>509.9</v>
      </c>
      <c r="C72" s="371">
        <v>9676.7099999999991</v>
      </c>
      <c r="D72" s="375">
        <v>10186.609999999999</v>
      </c>
      <c r="E72" s="19">
        <v>388.08000000000004</v>
      </c>
      <c r="F72" s="369">
        <v>6509.2000000000007</v>
      </c>
      <c r="G72" s="377">
        <v>6897.2800000000007</v>
      </c>
      <c r="H72" s="345">
        <f t="shared" si="43"/>
        <v>4.8862619281712802E-2</v>
      </c>
      <c r="I72" s="323">
        <f t="shared" si="44"/>
        <v>0.1707371985168338</v>
      </c>
      <c r="J72" s="399">
        <f t="shared" si="45"/>
        <v>0.15178651386209469</v>
      </c>
      <c r="K72" s="323">
        <f t="shared" si="46"/>
        <v>4.1500777979179053E-2</v>
      </c>
      <c r="L72" s="323">
        <f t="shared" si="47"/>
        <v>0.1256048733733762</v>
      </c>
      <c r="M72" s="399">
        <f t="shared" si="48"/>
        <v>0.11274859016856516</v>
      </c>
      <c r="N72" s="394">
        <f t="shared" si="49"/>
        <v>-0.23890959011570884</v>
      </c>
      <c r="O72" s="395">
        <f t="shared" si="49"/>
        <v>-0.32733336020196935</v>
      </c>
      <c r="P72" s="386">
        <f t="shared" si="49"/>
        <v>-0.32290722821429291</v>
      </c>
      <c r="R72" s="401">
        <v>145.024</v>
      </c>
      <c r="S72" s="369">
        <v>2414.6959999999999</v>
      </c>
      <c r="T72" s="374">
        <v>2559.7199999999998</v>
      </c>
      <c r="U72" s="19">
        <v>90.893000000000001</v>
      </c>
      <c r="V72" s="119">
        <v>1551.8150000000001</v>
      </c>
      <c r="W72" s="375">
        <v>1642.7080000000001</v>
      </c>
      <c r="X72" s="345">
        <f t="shared" si="50"/>
        <v>5.0877009572416164E-2</v>
      </c>
      <c r="Y72" s="323">
        <f t="shared" si="51"/>
        <v>0.16315033983798452</v>
      </c>
      <c r="Z72" s="399">
        <f t="shared" si="52"/>
        <v>0.14501909447537484</v>
      </c>
      <c r="AA72" s="323">
        <f t="shared" si="53"/>
        <v>3.5611244146612084E-2</v>
      </c>
      <c r="AB72" s="323">
        <f t="shared" si="54"/>
        <v>0.11402414337600199</v>
      </c>
      <c r="AC72" s="399">
        <f t="shared" si="55"/>
        <v>0.10164078501176037</v>
      </c>
      <c r="AE72" s="394">
        <f t="shared" ref="AE72:AE74" si="59">(U72-R72)/R72</f>
        <v>-0.37325546116504854</v>
      </c>
      <c r="AF72" s="395">
        <f t="shared" ref="AF72:AF74" si="60">(V72-S72)/S72</f>
        <v>-0.35734560375301899</v>
      </c>
      <c r="AG72" s="386">
        <f t="shared" ref="AG72:AG74" si="61">(W72-T72)/T72</f>
        <v>-0.35824699576516172</v>
      </c>
      <c r="AI72" s="27">
        <f t="shared" ref="AI72:AI74" si="62">(R72/B72)*10</f>
        <v>2.8441655226515006</v>
      </c>
      <c r="AJ72" s="28">
        <f t="shared" ref="AJ72:AJ74" si="63">(S72/C72)*10</f>
        <v>2.4953687771980353</v>
      </c>
      <c r="AK72" s="402">
        <f t="shared" ref="AK72:AK74" si="64">(T72/D72)*10</f>
        <v>2.5128281145543023</v>
      </c>
      <c r="AL72" s="28">
        <f t="shared" ref="AL72:AL74" si="65">(U72/E72)*10</f>
        <v>2.3421201814058952</v>
      </c>
      <c r="AM72" s="28">
        <f t="shared" ref="AM72:AM74" si="66">(V72/F72)*10</f>
        <v>2.3840333681558405</v>
      </c>
      <c r="AN72" s="402">
        <f t="shared" ref="AN72:AN74" si="67">(W72/G72)*10</f>
        <v>2.3816750951099563</v>
      </c>
      <c r="AO72" s="384">
        <f t="shared" ref="AO72:AO74" si="68">(AL72-AI72)/AI72</f>
        <v>-0.17651762432503185</v>
      </c>
      <c r="AP72" s="385">
        <f t="shared" ref="AP72:AP74" si="69">(AM72-AJ72)/AJ72</f>
        <v>-4.4616815782719491E-2</v>
      </c>
      <c r="AQ72" s="386">
        <f t="shared" ref="AQ72:AQ74" si="70">(AN72-AK72)/AK72</f>
        <v>-5.2193390659992858E-2</v>
      </c>
    </row>
    <row r="73" spans="1:43" ht="19.5" customHeight="1">
      <c r="A73" s="8" t="s">
        <v>179</v>
      </c>
      <c r="B73" s="19">
        <v>263.31</v>
      </c>
      <c r="C73" s="371">
        <v>2869.87</v>
      </c>
      <c r="D73" s="375">
        <v>3133.18</v>
      </c>
      <c r="E73" s="19">
        <v>203.88</v>
      </c>
      <c r="F73" s="369">
        <v>3082.34</v>
      </c>
      <c r="G73" s="377">
        <v>3286.2200000000003</v>
      </c>
      <c r="H73" s="345">
        <f t="shared" si="43"/>
        <v>2.5232430443357125E-2</v>
      </c>
      <c r="I73" s="323">
        <f t="shared" si="44"/>
        <v>5.0636379917090198E-2</v>
      </c>
      <c r="J73" s="399">
        <f t="shared" si="45"/>
        <v>4.6686235116730479E-2</v>
      </c>
      <c r="K73" s="323">
        <f t="shared" si="46"/>
        <v>2.1802665982258874E-2</v>
      </c>
      <c r="L73" s="323">
        <f t="shared" si="47"/>
        <v>5.9478419067426472E-2</v>
      </c>
      <c r="M73" s="399">
        <f t="shared" si="48"/>
        <v>5.3719244685403844E-2</v>
      </c>
      <c r="N73" s="394">
        <f t="shared" si="49"/>
        <v>-0.22570354335194259</v>
      </c>
      <c r="O73" s="395">
        <f t="shared" si="49"/>
        <v>7.4034712373731312E-2</v>
      </c>
      <c r="P73" s="386">
        <f t="shared" si="49"/>
        <v>4.884494347595747E-2</v>
      </c>
      <c r="R73" s="401">
        <v>91.06</v>
      </c>
      <c r="S73" s="369">
        <v>1093.769</v>
      </c>
      <c r="T73" s="374">
        <v>1184.829</v>
      </c>
      <c r="U73" s="19">
        <v>62.788000000000004</v>
      </c>
      <c r="V73" s="119">
        <v>962.577</v>
      </c>
      <c r="W73" s="375">
        <v>1025.365</v>
      </c>
      <c r="X73" s="345">
        <f t="shared" si="50"/>
        <v>3.19454744846661E-2</v>
      </c>
      <c r="Y73" s="323">
        <f t="shared" si="51"/>
        <v>7.3901138716530992E-2</v>
      </c>
      <c r="Z73" s="399">
        <f t="shared" si="52"/>
        <v>6.7125634322568045E-2</v>
      </c>
      <c r="AA73" s="323">
        <f t="shared" si="53"/>
        <v>2.4599900954721261E-2</v>
      </c>
      <c r="AB73" s="323">
        <f t="shared" si="54"/>
        <v>7.0728158871026417E-2</v>
      </c>
      <c r="AC73" s="399">
        <f t="shared" si="55"/>
        <v>6.3443353002227823E-2</v>
      </c>
      <c r="AE73" s="394">
        <f t="shared" si="59"/>
        <v>-0.31047660882934325</v>
      </c>
      <c r="AF73" s="395">
        <f t="shared" si="60"/>
        <v>-0.11994488781452026</v>
      </c>
      <c r="AG73" s="386">
        <f t="shared" si="61"/>
        <v>-0.13458819795936794</v>
      </c>
      <c r="AI73" s="27">
        <f t="shared" si="62"/>
        <v>3.4582811135163878</v>
      </c>
      <c r="AJ73" s="28">
        <f t="shared" si="63"/>
        <v>3.8112144452536176</v>
      </c>
      <c r="AK73" s="402">
        <f t="shared" si="64"/>
        <v>3.7815542037163521</v>
      </c>
      <c r="AL73" s="28">
        <f t="shared" si="65"/>
        <v>3.0796546988424565</v>
      </c>
      <c r="AM73" s="28">
        <f t="shared" si="66"/>
        <v>3.1228774242945296</v>
      </c>
      <c r="AN73" s="402">
        <f t="shared" si="67"/>
        <v>3.12019584811729</v>
      </c>
      <c r="AO73" s="384">
        <f t="shared" si="68"/>
        <v>-0.10948398994925637</v>
      </c>
      <c r="AP73" s="385">
        <f t="shared" si="69"/>
        <v>-0.1806083154980492</v>
      </c>
      <c r="AQ73" s="386">
        <f t="shared" si="70"/>
        <v>-0.17489061903412809</v>
      </c>
    </row>
    <row r="74" spans="1:43" ht="19.5" customHeight="1">
      <c r="A74" s="8" t="s">
        <v>177</v>
      </c>
      <c r="B74" s="19">
        <v>831.85</v>
      </c>
      <c r="C74" s="371">
        <v>1287.93</v>
      </c>
      <c r="D74" s="375">
        <v>2119.7800000000002</v>
      </c>
      <c r="E74" s="19">
        <v>776.98</v>
      </c>
      <c r="F74" s="369">
        <v>2309.7200000000003</v>
      </c>
      <c r="G74" s="377">
        <v>3086.7000000000003</v>
      </c>
      <c r="H74" s="345">
        <f t="shared" si="43"/>
        <v>7.9714394684237688E-2</v>
      </c>
      <c r="I74" s="323">
        <f t="shared" si="44"/>
        <v>2.2724413575046249E-2</v>
      </c>
      <c r="J74" s="399">
        <f t="shared" si="45"/>
        <v>3.1585975742135133E-2</v>
      </c>
      <c r="K74" s="323">
        <f t="shared" si="46"/>
        <v>8.3089245707747214E-2</v>
      </c>
      <c r="L74" s="323">
        <f t="shared" si="47"/>
        <v>4.4569545893190329E-2</v>
      </c>
      <c r="M74" s="399">
        <f t="shared" si="48"/>
        <v>5.0457727288628282E-2</v>
      </c>
      <c r="N74" s="394">
        <f t="shared" si="49"/>
        <v>-6.5961411312135607E-2</v>
      </c>
      <c r="O74" s="395">
        <f t="shared" si="49"/>
        <v>0.79335833469210293</v>
      </c>
      <c r="P74" s="386">
        <f t="shared" si="49"/>
        <v>0.45614167507948938</v>
      </c>
      <c r="R74" s="401">
        <v>171.06400000000002</v>
      </c>
      <c r="S74" s="369">
        <v>297.37900000000002</v>
      </c>
      <c r="T74" s="374">
        <v>468.44300000000004</v>
      </c>
      <c r="U74" s="19">
        <v>207.34399999999999</v>
      </c>
      <c r="V74" s="119">
        <v>643.52600000000007</v>
      </c>
      <c r="W74" s="375">
        <v>850.87000000000012</v>
      </c>
      <c r="X74" s="345">
        <f t="shared" si="50"/>
        <v>6.0012306690587769E-2</v>
      </c>
      <c r="Y74" s="323">
        <f t="shared" si="51"/>
        <v>2.0092585116586108E-2</v>
      </c>
      <c r="Z74" s="399">
        <f t="shared" si="52"/>
        <v>2.6539301045945658E-2</v>
      </c>
      <c r="AA74" s="323">
        <f t="shared" si="53"/>
        <v>8.1235934630116025E-2</v>
      </c>
      <c r="AB74" s="323">
        <f t="shared" si="54"/>
        <v>4.7284953999146201E-2</v>
      </c>
      <c r="AC74" s="399">
        <f t="shared" si="55"/>
        <v>5.2646663158002857E-2</v>
      </c>
      <c r="AE74" s="394">
        <f t="shared" si="59"/>
        <v>0.2120843660852077</v>
      </c>
      <c r="AF74" s="395">
        <f t="shared" si="60"/>
        <v>1.1639927499924341</v>
      </c>
      <c r="AG74" s="386">
        <f t="shared" si="61"/>
        <v>0.81637894044739712</v>
      </c>
      <c r="AI74" s="27">
        <f t="shared" si="62"/>
        <v>2.0564284426278778</v>
      </c>
      <c r="AJ74" s="28">
        <f t="shared" si="63"/>
        <v>2.3089686551287727</v>
      </c>
      <c r="AK74" s="402">
        <f t="shared" si="64"/>
        <v>2.2098661181820756</v>
      </c>
      <c r="AL74" s="28">
        <f t="shared" si="65"/>
        <v>2.6685886380601813</v>
      </c>
      <c r="AM74" s="28">
        <f t="shared" si="66"/>
        <v>2.7861645567428086</v>
      </c>
      <c r="AN74" s="402">
        <f t="shared" si="67"/>
        <v>2.7565685035798748</v>
      </c>
      <c r="AO74" s="384">
        <f t="shared" si="68"/>
        <v>0.29768125296401443</v>
      </c>
      <c r="AP74" s="385">
        <f t="shared" si="69"/>
        <v>0.20667058452875464</v>
      </c>
      <c r="AQ74" s="386">
        <f t="shared" si="70"/>
        <v>0.2473916319634506</v>
      </c>
    </row>
    <row r="75" spans="1:43" ht="19.5" customHeight="1">
      <c r="A75" s="8" t="s">
        <v>184</v>
      </c>
      <c r="B75" s="19">
        <v>484.13</v>
      </c>
      <c r="C75" s="371">
        <v>2576.08</v>
      </c>
      <c r="D75" s="375">
        <v>3060.21</v>
      </c>
      <c r="E75" s="19">
        <v>633.96</v>
      </c>
      <c r="F75" s="369">
        <v>2393.9700000000003</v>
      </c>
      <c r="G75" s="377">
        <v>3027.9300000000003</v>
      </c>
      <c r="H75" s="345">
        <f t="shared" si="43"/>
        <v>4.6393135659650163E-2</v>
      </c>
      <c r="I75" s="323">
        <f t="shared" si="44"/>
        <v>4.5452708860268136E-2</v>
      </c>
      <c r="J75" s="399">
        <f t="shared" si="45"/>
        <v>4.5598938958684082E-2</v>
      </c>
      <c r="K75" s="323">
        <f t="shared" si="46"/>
        <v>6.7794870149660763E-2</v>
      </c>
      <c r="L75" s="323">
        <f t="shared" si="47"/>
        <v>4.6195277255217451E-2</v>
      </c>
      <c r="M75" s="399">
        <f t="shared" si="48"/>
        <v>4.9497024715410065E-2</v>
      </c>
      <c r="N75" s="394">
        <f t="shared" si="49"/>
        <v>0.30948299010596336</v>
      </c>
      <c r="O75" s="395">
        <f t="shared" si="49"/>
        <v>-7.0692680351541748E-2</v>
      </c>
      <c r="P75" s="386">
        <f t="shared" si="49"/>
        <v>-1.0548295705196619E-2</v>
      </c>
      <c r="R75" s="401">
        <v>137.35300000000001</v>
      </c>
      <c r="S75" s="369">
        <v>626.13400000000001</v>
      </c>
      <c r="T75" s="374">
        <v>763.48700000000008</v>
      </c>
      <c r="U75" s="19">
        <v>173.98000000000002</v>
      </c>
      <c r="V75" s="119">
        <v>582.12400000000002</v>
      </c>
      <c r="W75" s="375">
        <v>756.10400000000004</v>
      </c>
      <c r="X75" s="345">
        <f t="shared" si="50"/>
        <v>4.8185885755461705E-2</v>
      </c>
      <c r="Y75" s="323">
        <f t="shared" si="51"/>
        <v>4.2305107924192779E-2</v>
      </c>
      <c r="Z75" s="399">
        <f t="shared" si="52"/>
        <v>4.3254806534980594E-2</v>
      </c>
      <c r="AA75" s="323">
        <f t="shared" si="53"/>
        <v>6.8164151877785642E-2</v>
      </c>
      <c r="AB75" s="323">
        <f t="shared" si="54"/>
        <v>4.2773262559397729E-2</v>
      </c>
      <c r="AC75" s="399">
        <f t="shared" si="55"/>
        <v>4.678311916088073E-2</v>
      </c>
      <c r="AE75" s="394">
        <f t="shared" si="56"/>
        <v>0.26666326909495974</v>
      </c>
      <c r="AF75" s="395">
        <f t="shared" si="56"/>
        <v>-7.0288468602567489E-2</v>
      </c>
      <c r="AG75" s="386">
        <f t="shared" si="56"/>
        <v>-9.670105712343547E-3</v>
      </c>
      <c r="AI75" s="27">
        <f t="shared" si="57"/>
        <v>2.8371098671844344</v>
      </c>
      <c r="AJ75" s="28">
        <f t="shared" si="57"/>
        <v>2.4305689264308565</v>
      </c>
      <c r="AK75" s="402">
        <f t="shared" si="57"/>
        <v>2.4948843380029477</v>
      </c>
      <c r="AL75" s="28">
        <f t="shared" si="57"/>
        <v>2.7443371821566034</v>
      </c>
      <c r="AM75" s="28">
        <f t="shared" si="57"/>
        <v>2.4316261273115365</v>
      </c>
      <c r="AN75" s="402">
        <f t="shared" si="57"/>
        <v>2.497098677974722</v>
      </c>
      <c r="AO75" s="384">
        <f t="shared" si="58"/>
        <v>-3.2699715333865155E-2</v>
      </c>
      <c r="AP75" s="385">
        <f t="shared" si="58"/>
        <v>4.3496025526516927E-4</v>
      </c>
      <c r="AQ75" s="386">
        <f t="shared" si="58"/>
        <v>8.8755215544249005E-4</v>
      </c>
    </row>
    <row r="76" spans="1:43" ht="19.5" customHeight="1">
      <c r="A76" s="8" t="s">
        <v>172</v>
      </c>
      <c r="B76" s="19">
        <v>145.16</v>
      </c>
      <c r="C76" s="371">
        <v>2842.58</v>
      </c>
      <c r="D76" s="375">
        <v>2987.74</v>
      </c>
      <c r="E76" s="19">
        <v>214.96</v>
      </c>
      <c r="F76" s="369">
        <v>1851.4899999999998</v>
      </c>
      <c r="G76" s="377">
        <v>2066.4499999999998</v>
      </c>
      <c r="H76" s="345">
        <f t="shared" si="43"/>
        <v>1.3910370297967111E-2</v>
      </c>
      <c r="I76" s="323">
        <f t="shared" si="44"/>
        <v>5.0154871413939393E-2</v>
      </c>
      <c r="J76" s="399">
        <f t="shared" si="45"/>
        <v>4.4519093096362268E-2</v>
      </c>
      <c r="K76" s="323">
        <f t="shared" si="46"/>
        <v>2.2987546986199568E-2</v>
      </c>
      <c r="L76" s="323">
        <f t="shared" si="47"/>
        <v>3.572730397008423E-2</v>
      </c>
      <c r="M76" s="399">
        <f t="shared" si="48"/>
        <v>3.3779884846465769E-2</v>
      </c>
      <c r="N76" s="394">
        <f t="shared" si="49"/>
        <v>0.48084871865527701</v>
      </c>
      <c r="O76" s="395">
        <f t="shared" si="49"/>
        <v>-0.34865861295020728</v>
      </c>
      <c r="P76" s="386">
        <f t="shared" si="49"/>
        <v>-0.30835681819703187</v>
      </c>
      <c r="R76" s="401">
        <v>41.269000000000005</v>
      </c>
      <c r="S76" s="369">
        <v>598.03700000000003</v>
      </c>
      <c r="T76" s="374">
        <v>639.30600000000004</v>
      </c>
      <c r="U76" s="19">
        <v>60.887</v>
      </c>
      <c r="V76" s="119">
        <v>577.82899999999995</v>
      </c>
      <c r="W76" s="375">
        <v>638.71599999999989</v>
      </c>
      <c r="X76" s="345">
        <f t="shared" si="50"/>
        <v>1.4477902333710579E-2</v>
      </c>
      <c r="Y76" s="323">
        <f t="shared" si="51"/>
        <v>4.0406717775524854E-2</v>
      </c>
      <c r="Z76" s="399">
        <f t="shared" si="52"/>
        <v>3.6219421347910709E-2</v>
      </c>
      <c r="AA76" s="323">
        <f t="shared" si="53"/>
        <v>2.3855102399027096E-2</v>
      </c>
      <c r="AB76" s="323">
        <f t="shared" si="54"/>
        <v>4.2457674879294145E-2</v>
      </c>
      <c r="AC76" s="399">
        <f t="shared" si="55"/>
        <v>3.9519863322983469E-2</v>
      </c>
      <c r="AE76" s="394">
        <f t="shared" si="56"/>
        <v>0.47536892098185057</v>
      </c>
      <c r="AF76" s="395">
        <f t="shared" si="56"/>
        <v>-3.3790551420731632E-2</v>
      </c>
      <c r="AG76" s="386">
        <f t="shared" si="56"/>
        <v>-9.2287574338445987E-4</v>
      </c>
      <c r="AI76" s="27">
        <f t="shared" si="57"/>
        <v>2.8430008266740154</v>
      </c>
      <c r="AJ76" s="28">
        <f t="shared" si="57"/>
        <v>2.103852837914852</v>
      </c>
      <c r="AK76" s="402">
        <f t="shared" si="57"/>
        <v>2.139764504274134</v>
      </c>
      <c r="AL76" s="28">
        <f t="shared" si="57"/>
        <v>2.8324804614812056</v>
      </c>
      <c r="AM76" s="28">
        <f t="shared" si="57"/>
        <v>3.1208864212067038</v>
      </c>
      <c r="AN76" s="402">
        <f t="shared" si="57"/>
        <v>3.0908853347528371</v>
      </c>
      <c r="AO76" s="384">
        <f t="shared" si="58"/>
        <v>-3.7004439443366166E-3</v>
      </c>
      <c r="AP76" s="385">
        <f t="shared" si="58"/>
        <v>0.48341479259539993</v>
      </c>
      <c r="AQ76" s="386">
        <f t="shared" si="58"/>
        <v>0.44449790085724833</v>
      </c>
    </row>
    <row r="77" spans="1:43" ht="19.5" customHeight="1">
      <c r="A77" s="8" t="s">
        <v>210</v>
      </c>
      <c r="B77" s="19">
        <v>420.75</v>
      </c>
      <c r="C77" s="371">
        <v>972</v>
      </c>
      <c r="D77" s="375">
        <v>1392.75</v>
      </c>
      <c r="E77" s="19">
        <v>288.89999999999998</v>
      </c>
      <c r="F77" s="369">
        <v>1322.3300000000002</v>
      </c>
      <c r="G77" s="377">
        <v>1611.23</v>
      </c>
      <c r="H77" s="345">
        <f t="shared" si="43"/>
        <v>4.0319566704806159E-2</v>
      </c>
      <c r="I77" s="323">
        <f t="shared" si="44"/>
        <v>1.7150101321457653E-2</v>
      </c>
      <c r="J77" s="399">
        <f t="shared" si="45"/>
        <v>2.0752798740840416E-2</v>
      </c>
      <c r="K77" s="323">
        <f t="shared" si="46"/>
        <v>3.0894595851847111E-2</v>
      </c>
      <c r="L77" s="323">
        <f t="shared" si="47"/>
        <v>2.5516360260526109E-2</v>
      </c>
      <c r="M77" s="399">
        <f t="shared" si="48"/>
        <v>2.6338485741813765E-2</v>
      </c>
      <c r="N77" s="394">
        <f t="shared" si="49"/>
        <v>-0.31336898395721929</v>
      </c>
      <c r="O77" s="395">
        <f t="shared" si="49"/>
        <v>0.36042181069958862</v>
      </c>
      <c r="P77" s="386">
        <f t="shared" si="49"/>
        <v>0.1568695027822653</v>
      </c>
      <c r="R77" s="401">
        <v>107.693</v>
      </c>
      <c r="S77" s="369">
        <v>155.85400000000001</v>
      </c>
      <c r="T77" s="374">
        <v>263.54700000000003</v>
      </c>
      <c r="U77" s="19">
        <v>75.363</v>
      </c>
      <c r="V77" s="119">
        <v>244.96600000000001</v>
      </c>
      <c r="W77" s="375">
        <v>320.32900000000001</v>
      </c>
      <c r="X77" s="345">
        <f t="shared" si="50"/>
        <v>3.7780627978005119E-2</v>
      </c>
      <c r="Y77" s="323">
        <f t="shared" si="51"/>
        <v>1.0530366168291679E-2</v>
      </c>
      <c r="Z77" s="399">
        <f t="shared" si="52"/>
        <v>1.4931065621123254E-2</v>
      </c>
      <c r="AA77" s="323">
        <f t="shared" si="53"/>
        <v>2.9526698344439356E-2</v>
      </c>
      <c r="AB77" s="323">
        <f t="shared" si="54"/>
        <v>1.799959293230553E-2</v>
      </c>
      <c r="AC77" s="399">
        <f t="shared" si="55"/>
        <v>1.9820011238779009E-2</v>
      </c>
      <c r="AE77" s="394">
        <f t="shared" si="56"/>
        <v>-0.30020521296648806</v>
      </c>
      <c r="AF77" s="395">
        <f t="shared" si="56"/>
        <v>0.57176588345502832</v>
      </c>
      <c r="AG77" s="386">
        <f t="shared" si="56"/>
        <v>0.21545303114814426</v>
      </c>
      <c r="AI77" s="27">
        <f t="shared" si="57"/>
        <v>2.5595484254307781</v>
      </c>
      <c r="AJ77" s="28">
        <f t="shared" si="57"/>
        <v>1.6034362139917695</v>
      </c>
      <c r="AK77" s="402">
        <f t="shared" si="57"/>
        <v>1.8922778675282717</v>
      </c>
      <c r="AL77" s="28">
        <f t="shared" si="57"/>
        <v>2.6086188992731052</v>
      </c>
      <c r="AM77" s="28">
        <f t="shared" si="57"/>
        <v>1.8525330288203399</v>
      </c>
      <c r="AN77" s="402">
        <f t="shared" si="57"/>
        <v>1.9881022572817042</v>
      </c>
      <c r="AO77" s="384">
        <f t="shared" si="58"/>
        <v>1.9171535632918693E-2</v>
      </c>
      <c r="AP77" s="385">
        <f t="shared" si="58"/>
        <v>0.15535187034876899</v>
      </c>
      <c r="AQ77" s="386">
        <f t="shared" si="58"/>
        <v>5.0639703289771146E-2</v>
      </c>
    </row>
    <row r="78" spans="1:43" ht="19.5" customHeight="1">
      <c r="A78" s="8" t="s">
        <v>205</v>
      </c>
      <c r="B78" s="19">
        <v>503.95</v>
      </c>
      <c r="C78" s="371">
        <v>1232.58</v>
      </c>
      <c r="D78" s="375">
        <v>1736.53</v>
      </c>
      <c r="E78" s="19">
        <v>218.39999999999998</v>
      </c>
      <c r="F78" s="369">
        <v>855.59</v>
      </c>
      <c r="G78" s="377">
        <v>1073.99</v>
      </c>
      <c r="H78" s="345">
        <f t="shared" si="43"/>
        <v>4.8292443590937761E-2</v>
      </c>
      <c r="I78" s="323">
        <f t="shared" si="44"/>
        <v>2.1747810583129908E-2</v>
      </c>
      <c r="J78" s="399">
        <f t="shared" si="45"/>
        <v>2.5875324069238276E-2</v>
      </c>
      <c r="K78" s="323">
        <f t="shared" si="46"/>
        <v>2.3355416178758769E-2</v>
      </c>
      <c r="L78" s="323">
        <f t="shared" si="47"/>
        <v>1.6509904997469266E-2</v>
      </c>
      <c r="M78" s="399">
        <f t="shared" si="48"/>
        <v>1.7556320514048623E-2</v>
      </c>
      <c r="N78" s="394">
        <f t="shared" si="49"/>
        <v>-0.56662367298343097</v>
      </c>
      <c r="O78" s="395">
        <f t="shared" si="49"/>
        <v>-0.30585438673351822</v>
      </c>
      <c r="P78" s="386">
        <f t="shared" si="49"/>
        <v>-0.38153098420413123</v>
      </c>
      <c r="R78" s="401">
        <v>138.43099999999998</v>
      </c>
      <c r="S78" s="369">
        <v>350.39800000000002</v>
      </c>
      <c r="T78" s="374">
        <v>488.82900000000001</v>
      </c>
      <c r="U78" s="19">
        <v>61.372999999999998</v>
      </c>
      <c r="V78" s="119">
        <v>250.06900000000002</v>
      </c>
      <c r="W78" s="375">
        <v>311.44200000000001</v>
      </c>
      <c r="X78" s="345">
        <f t="shared" si="50"/>
        <v>4.8564067410353746E-2</v>
      </c>
      <c r="Y78" s="323">
        <f t="shared" si="51"/>
        <v>2.3674844692064802E-2</v>
      </c>
      <c r="Z78" s="399">
        <f t="shared" si="52"/>
        <v>2.7694255204984534E-2</v>
      </c>
      <c r="AA78" s="323">
        <f t="shared" si="53"/>
        <v>2.4045513813055166E-2</v>
      </c>
      <c r="AB78" s="323">
        <f t="shared" si="54"/>
        <v>1.83745507743471E-2</v>
      </c>
      <c r="AC78" s="399">
        <f t="shared" si="55"/>
        <v>1.9270137702886134E-2</v>
      </c>
      <c r="AE78" s="394">
        <f t="shared" si="56"/>
        <v>-0.55665277286157</v>
      </c>
      <c r="AF78" s="395">
        <f t="shared" si="56"/>
        <v>-0.28632868909069115</v>
      </c>
      <c r="AG78" s="386">
        <f t="shared" si="56"/>
        <v>-0.36288149843810413</v>
      </c>
      <c r="AI78" s="27">
        <f t="shared" si="57"/>
        <v>2.7469193372358363</v>
      </c>
      <c r="AJ78" s="28">
        <f t="shared" si="57"/>
        <v>2.8428012786188321</v>
      </c>
      <c r="AK78" s="402">
        <f t="shared" si="57"/>
        <v>2.8149758426286908</v>
      </c>
      <c r="AL78" s="28">
        <f t="shared" si="57"/>
        <v>2.8101190476190481</v>
      </c>
      <c r="AM78" s="28">
        <f t="shared" si="57"/>
        <v>2.9227667457543918</v>
      </c>
      <c r="AN78" s="402">
        <f t="shared" si="57"/>
        <v>2.8998594027877358</v>
      </c>
      <c r="AO78" s="384">
        <f t="shared" si="58"/>
        <v>2.3007486796757664E-2</v>
      </c>
      <c r="AP78" s="385">
        <f t="shared" si="58"/>
        <v>2.8129109036566444E-2</v>
      </c>
      <c r="AQ78" s="386">
        <f t="shared" si="58"/>
        <v>3.0154276592220662E-2</v>
      </c>
    </row>
    <row r="79" spans="1:43" ht="19.5" customHeight="1">
      <c r="A79" s="8" t="s">
        <v>183</v>
      </c>
      <c r="B79" s="19">
        <v>39.479999999999997</v>
      </c>
      <c r="C79" s="371">
        <v>125.32999999999998</v>
      </c>
      <c r="D79" s="375">
        <v>164.80999999999997</v>
      </c>
      <c r="E79" s="19">
        <v>25.84</v>
      </c>
      <c r="F79" s="369">
        <v>73.490000000000009</v>
      </c>
      <c r="G79" s="377">
        <v>99.330000000000013</v>
      </c>
      <c r="H79" s="345">
        <f t="shared" si="43"/>
        <v>3.7832834070249486E-3</v>
      </c>
      <c r="I79" s="323">
        <f t="shared" si="44"/>
        <v>2.211339710512641E-3</v>
      </c>
      <c r="J79" s="399">
        <f t="shared" si="45"/>
        <v>2.4557664767387607E-3</v>
      </c>
      <c r="K79" s="323">
        <f t="shared" si="46"/>
        <v>2.7632964929447191E-3</v>
      </c>
      <c r="L79" s="323">
        <f t="shared" si="47"/>
        <v>1.4181008640400383E-3</v>
      </c>
      <c r="M79" s="399">
        <f t="shared" si="48"/>
        <v>1.6237295660671421E-3</v>
      </c>
      <c r="N79" s="394">
        <f t="shared" si="49"/>
        <v>-0.34549138804457946</v>
      </c>
      <c r="O79" s="395">
        <f t="shared" si="49"/>
        <v>-0.41362802202186216</v>
      </c>
      <c r="P79" s="386">
        <f t="shared" si="49"/>
        <v>-0.39730598871427686</v>
      </c>
      <c r="R79" s="401">
        <v>58.914999999999999</v>
      </c>
      <c r="S79" s="369">
        <v>234.59199999999998</v>
      </c>
      <c r="T79" s="374">
        <v>293.50700000000001</v>
      </c>
      <c r="U79" s="19">
        <v>45.44</v>
      </c>
      <c r="V79" s="119">
        <v>159.815</v>
      </c>
      <c r="W79" s="375">
        <v>205.255</v>
      </c>
      <c r="X79" s="345">
        <f t="shared" si="50"/>
        <v>2.0668434320932388E-2</v>
      </c>
      <c r="Y79" s="323">
        <f t="shared" si="51"/>
        <v>1.5850344939185912E-2</v>
      </c>
      <c r="Z79" s="399">
        <f t="shared" si="52"/>
        <v>1.6628427860150268E-2</v>
      </c>
      <c r="AA79" s="323">
        <f t="shared" si="53"/>
        <v>1.7803075418591673E-2</v>
      </c>
      <c r="AB79" s="323">
        <f t="shared" si="54"/>
        <v>1.1742874294703788E-2</v>
      </c>
      <c r="AC79" s="399">
        <f t="shared" si="55"/>
        <v>1.2699931654066866E-2</v>
      </c>
      <c r="AE79" s="394">
        <f t="shared" si="56"/>
        <v>-0.22871934142408556</v>
      </c>
      <c r="AF79" s="395">
        <f t="shared" si="56"/>
        <v>-0.31875341017596504</v>
      </c>
      <c r="AG79" s="386">
        <f t="shared" si="56"/>
        <v>-0.30068107404593419</v>
      </c>
      <c r="AI79" s="27">
        <f t="shared" si="57"/>
        <v>14.922745694022289</v>
      </c>
      <c r="AJ79" s="28">
        <f t="shared" si="57"/>
        <v>18.71794462618687</v>
      </c>
      <c r="AK79" s="402">
        <f t="shared" si="57"/>
        <v>17.808810145015475</v>
      </c>
      <c r="AL79" s="28">
        <f t="shared" si="57"/>
        <v>17.585139318885446</v>
      </c>
      <c r="AM79" s="28">
        <f t="shared" si="57"/>
        <v>21.746496121921346</v>
      </c>
      <c r="AN79" s="402">
        <f t="shared" si="57"/>
        <v>20.663948454646125</v>
      </c>
      <c r="AO79" s="384">
        <f t="shared" si="58"/>
        <v>0.17841178020809204</v>
      </c>
      <c r="AP79" s="385">
        <f t="shared" si="58"/>
        <v>0.16179936185394292</v>
      </c>
      <c r="AQ79" s="386">
        <f t="shared" si="58"/>
        <v>0.16032167710147541</v>
      </c>
    </row>
    <row r="80" spans="1:43" ht="19.5" customHeight="1">
      <c r="A80" s="8" t="s">
        <v>211</v>
      </c>
      <c r="B80" s="19">
        <v>2.7</v>
      </c>
      <c r="C80" s="371">
        <v>1368.42</v>
      </c>
      <c r="D80" s="375">
        <v>1371.1200000000001</v>
      </c>
      <c r="E80" s="19">
        <v>11.33</v>
      </c>
      <c r="F80" s="369">
        <v>813.4</v>
      </c>
      <c r="G80" s="377">
        <v>824.73</v>
      </c>
      <c r="H80" s="345">
        <f t="shared" si="43"/>
        <v>2.5873518741052081E-4</v>
      </c>
      <c r="I80" s="323">
        <f t="shared" si="44"/>
        <v>2.4144590175215103E-2</v>
      </c>
      <c r="J80" s="399">
        <f t="shared" si="45"/>
        <v>2.0430498947794733E-2</v>
      </c>
      <c r="K80" s="323">
        <f t="shared" si="46"/>
        <v>1.2116156836324949E-3</v>
      </c>
      <c r="L80" s="323">
        <f t="shared" si="47"/>
        <v>1.5695785043001318E-2</v>
      </c>
      <c r="M80" s="399">
        <f t="shared" si="48"/>
        <v>1.3481712322788221E-2</v>
      </c>
      <c r="N80" s="394">
        <f t="shared" si="49"/>
        <v>3.1962962962962957</v>
      </c>
      <c r="O80" s="395">
        <f t="shared" si="49"/>
        <v>-0.40559185045526963</v>
      </c>
      <c r="P80" s="386">
        <f t="shared" si="49"/>
        <v>-0.39849903728338881</v>
      </c>
      <c r="R80" s="401">
        <v>3.3559999999999999</v>
      </c>
      <c r="S80" s="369">
        <v>330.87699999999995</v>
      </c>
      <c r="T80" s="374">
        <v>334.23299999999995</v>
      </c>
      <c r="U80" s="19">
        <v>3.6030000000000002</v>
      </c>
      <c r="V80" s="119">
        <v>196.29300000000001</v>
      </c>
      <c r="W80" s="375">
        <v>199.89600000000002</v>
      </c>
      <c r="X80" s="345">
        <f t="shared" si="50"/>
        <v>1.1773447438012236E-3</v>
      </c>
      <c r="Y80" s="323">
        <f t="shared" si="51"/>
        <v>2.235589697194711E-2</v>
      </c>
      <c r="Z80" s="399">
        <f t="shared" si="52"/>
        <v>1.8935730081332314E-2</v>
      </c>
      <c r="AA80" s="323">
        <f t="shared" si="53"/>
        <v>1.4116302978253918E-3</v>
      </c>
      <c r="AB80" s="323">
        <f t="shared" si="54"/>
        <v>1.4423201976850049E-2</v>
      </c>
      <c r="AC80" s="399">
        <f t="shared" si="55"/>
        <v>1.2368349311448446E-2</v>
      </c>
      <c r="AE80" s="394">
        <f t="shared" si="56"/>
        <v>7.3599523241954803E-2</v>
      </c>
      <c r="AF80" s="395">
        <f t="shared" si="56"/>
        <v>-0.40674933585592221</v>
      </c>
      <c r="AG80" s="386">
        <f t="shared" si="56"/>
        <v>-0.40192620118300693</v>
      </c>
      <c r="AI80" s="27">
        <f t="shared" si="57"/>
        <v>12.429629629629629</v>
      </c>
      <c r="AJ80" s="28">
        <f t="shared" si="57"/>
        <v>2.4179491676532052</v>
      </c>
      <c r="AK80" s="402">
        <f t="shared" si="57"/>
        <v>2.4376640994223693</v>
      </c>
      <c r="AL80" s="28">
        <f t="shared" si="57"/>
        <v>3.180052956751986</v>
      </c>
      <c r="AM80" s="28">
        <f t="shared" si="57"/>
        <v>2.4132407179739368</v>
      </c>
      <c r="AN80" s="402">
        <f t="shared" si="57"/>
        <v>2.4237750536539231</v>
      </c>
      <c r="AO80" s="384">
        <f t="shared" si="58"/>
        <v>-0.74415545341983425</v>
      </c>
      <c r="AP80" s="385">
        <f t="shared" si="58"/>
        <v>-1.9472905974439133E-3</v>
      </c>
      <c r="AQ80" s="386">
        <f t="shared" si="58"/>
        <v>-5.6976864744151352E-3</v>
      </c>
    </row>
    <row r="81" spans="1:43" ht="19.5" customHeight="1">
      <c r="A81" s="8" t="s">
        <v>206</v>
      </c>
      <c r="B81" s="19">
        <v>141.01999999999998</v>
      </c>
      <c r="C81" s="371">
        <v>531.02</v>
      </c>
      <c r="D81" s="375">
        <v>672.04</v>
      </c>
      <c r="E81" s="19">
        <v>74.91</v>
      </c>
      <c r="F81" s="369">
        <v>326.99</v>
      </c>
      <c r="G81" s="377">
        <v>401.9</v>
      </c>
      <c r="H81" s="345">
        <f t="shared" si="43"/>
        <v>1.3513643010604311E-2</v>
      </c>
      <c r="I81" s="323">
        <f t="shared" si="44"/>
        <v>9.3693897157617716E-3</v>
      </c>
      <c r="J81" s="399">
        <f t="shared" si="45"/>
        <v>1.0013793477504501E-2</v>
      </c>
      <c r="K81" s="323">
        <f t="shared" si="46"/>
        <v>8.0107794228517371E-3</v>
      </c>
      <c r="L81" s="323">
        <f t="shared" si="47"/>
        <v>6.309767336133516E-3</v>
      </c>
      <c r="M81" s="399">
        <f t="shared" si="48"/>
        <v>6.5697866968930261E-3</v>
      </c>
      <c r="N81" s="394">
        <f t="shared" si="49"/>
        <v>-0.46879875195007797</v>
      </c>
      <c r="O81" s="395">
        <f t="shared" si="49"/>
        <v>-0.38422281646642309</v>
      </c>
      <c r="P81" s="386">
        <f t="shared" si="49"/>
        <v>-0.40197012082614131</v>
      </c>
      <c r="R81" s="401">
        <v>39.79</v>
      </c>
      <c r="S81" s="369">
        <v>202.18299999999999</v>
      </c>
      <c r="T81" s="374">
        <v>241.97299999999998</v>
      </c>
      <c r="U81" s="19">
        <v>24.067</v>
      </c>
      <c r="V81" s="119">
        <v>160.58600000000001</v>
      </c>
      <c r="W81" s="375">
        <v>184.65300000000002</v>
      </c>
      <c r="X81" s="345">
        <f t="shared" si="50"/>
        <v>1.3959042716284472E-2</v>
      </c>
      <c r="Y81" s="323">
        <f t="shared" si="51"/>
        <v>1.366061200228237E-2</v>
      </c>
      <c r="Z81" s="399">
        <f t="shared" si="52"/>
        <v>1.3708806177038846E-2</v>
      </c>
      <c r="AA81" s="323">
        <f t="shared" si="53"/>
        <v>9.4292829247193174E-3</v>
      </c>
      <c r="AB81" s="323">
        <f t="shared" si="54"/>
        <v>1.1799525773483732E-2</v>
      </c>
      <c r="AC81" s="399">
        <f t="shared" si="55"/>
        <v>1.1425205133703976E-2</v>
      </c>
      <c r="AE81" s="394">
        <f t="shared" si="56"/>
        <v>-0.39514953505906003</v>
      </c>
      <c r="AF81" s="395">
        <f t="shared" si="56"/>
        <v>-0.20573935494082085</v>
      </c>
      <c r="AG81" s="386">
        <f t="shared" si="56"/>
        <v>-0.23688593355456999</v>
      </c>
      <c r="AI81" s="27">
        <f t="shared" si="57"/>
        <v>2.8215855906963556</v>
      </c>
      <c r="AJ81" s="28">
        <f t="shared" si="57"/>
        <v>3.8074460472298592</v>
      </c>
      <c r="AK81" s="402">
        <f t="shared" si="57"/>
        <v>3.6005743705731801</v>
      </c>
      <c r="AL81" s="28">
        <f t="shared" si="57"/>
        <v>3.2127886797490324</v>
      </c>
      <c r="AM81" s="28">
        <f t="shared" si="57"/>
        <v>4.9110370347717058</v>
      </c>
      <c r="AN81" s="402">
        <f t="shared" si="57"/>
        <v>4.5945011196815138</v>
      </c>
      <c r="AO81" s="384">
        <f t="shared" si="58"/>
        <v>0.13864654339836258</v>
      </c>
      <c r="AP81" s="385">
        <f t="shared" si="58"/>
        <v>0.28985072246651372</v>
      </c>
      <c r="AQ81" s="386">
        <f t="shared" si="58"/>
        <v>0.27604672110969597</v>
      </c>
    </row>
    <row r="82" spans="1:43" ht="19.5" customHeight="1">
      <c r="A82" s="8" t="s">
        <v>204</v>
      </c>
      <c r="B82" s="19">
        <v>170.67000000000002</v>
      </c>
      <c r="C82" s="371">
        <v>409.29</v>
      </c>
      <c r="D82" s="375">
        <v>579.96</v>
      </c>
      <c r="E82" s="19">
        <v>270.95999999999998</v>
      </c>
      <c r="F82" s="369">
        <v>449.89000000000004</v>
      </c>
      <c r="G82" s="377">
        <v>720.85</v>
      </c>
      <c r="H82" s="345">
        <f t="shared" si="43"/>
        <v>1.6354938679760591E-2</v>
      </c>
      <c r="I82" s="323">
        <f t="shared" si="44"/>
        <v>7.2215688990323072E-3</v>
      </c>
      <c r="J82" s="399">
        <f t="shared" si="45"/>
        <v>8.6417470168643398E-3</v>
      </c>
      <c r="K82" s="323">
        <f t="shared" si="46"/>
        <v>2.8976115237163355E-2</v>
      </c>
      <c r="L82" s="323">
        <f t="shared" si="47"/>
        <v>8.681308990651419E-3</v>
      </c>
      <c r="M82" s="399">
        <f t="shared" si="48"/>
        <v>1.178360472867713E-2</v>
      </c>
      <c r="N82" s="394">
        <f t="shared" si="49"/>
        <v>0.58762524169449792</v>
      </c>
      <c r="O82" s="395">
        <f t="shared" si="49"/>
        <v>9.9196168975543064E-2</v>
      </c>
      <c r="P82" s="386">
        <f t="shared" si="49"/>
        <v>0.2429305469342713</v>
      </c>
      <c r="R82" s="401">
        <v>36.241999999999997</v>
      </c>
      <c r="S82" s="369">
        <v>89.795999999999992</v>
      </c>
      <c r="T82" s="374">
        <v>126.03799999999998</v>
      </c>
      <c r="U82" s="19">
        <v>69.622</v>
      </c>
      <c r="V82" s="119">
        <v>105.137</v>
      </c>
      <c r="W82" s="375">
        <v>174.75900000000001</v>
      </c>
      <c r="X82" s="345">
        <f t="shared" si="50"/>
        <v>1.2714340943040508E-2</v>
      </c>
      <c r="Y82" s="323">
        <f t="shared" si="51"/>
        <v>6.0671189731923434E-3</v>
      </c>
      <c r="Z82" s="399">
        <f t="shared" si="52"/>
        <v>7.1405921856637798E-3</v>
      </c>
      <c r="AA82" s="323">
        <f t="shared" si="53"/>
        <v>2.7277414542103643E-2</v>
      </c>
      <c r="AB82" s="323">
        <f t="shared" si="54"/>
        <v>7.7252484104888284E-3</v>
      </c>
      <c r="AC82" s="399">
        <f t="shared" si="55"/>
        <v>1.0813024559367966E-2</v>
      </c>
      <c r="AE82" s="394">
        <f t="shared" si="56"/>
        <v>0.92103084818718628</v>
      </c>
      <c r="AF82" s="395">
        <f t="shared" si="56"/>
        <v>0.17084279923381898</v>
      </c>
      <c r="AG82" s="386">
        <f t="shared" si="56"/>
        <v>0.38655802218378615</v>
      </c>
      <c r="AI82" s="27">
        <f t="shared" si="57"/>
        <v>2.1235132126325653</v>
      </c>
      <c r="AJ82" s="28">
        <f t="shared" si="57"/>
        <v>2.1939456131349409</v>
      </c>
      <c r="AK82" s="402">
        <f t="shared" si="57"/>
        <v>2.1732188426788048</v>
      </c>
      <c r="AL82" s="28">
        <f t="shared" si="57"/>
        <v>2.5694567463832301</v>
      </c>
      <c r="AM82" s="28">
        <f t="shared" si="57"/>
        <v>2.3369490319855961</v>
      </c>
      <c r="AN82" s="402">
        <f t="shared" si="57"/>
        <v>2.424346257889991</v>
      </c>
      <c r="AO82" s="384">
        <f t="shared" si="58"/>
        <v>0.21000271206121618</v>
      </c>
      <c r="AP82" s="385">
        <f t="shared" si="58"/>
        <v>6.5180931557513352E-2</v>
      </c>
      <c r="AQ82" s="386">
        <f t="shared" si="58"/>
        <v>0.11555551161227534</v>
      </c>
    </row>
    <row r="83" spans="1:43" ht="19.5" customHeight="1">
      <c r="A83" s="8" t="s">
        <v>188</v>
      </c>
      <c r="B83" s="19">
        <v>310.86</v>
      </c>
      <c r="C83" s="371">
        <v>361.31</v>
      </c>
      <c r="D83" s="375">
        <v>672.17000000000007</v>
      </c>
      <c r="E83" s="19">
        <v>231.05</v>
      </c>
      <c r="F83" s="369">
        <v>389.48</v>
      </c>
      <c r="G83" s="377">
        <v>620.53</v>
      </c>
      <c r="H83" s="345">
        <f t="shared" si="43"/>
        <v>2.9789044577197964E-2</v>
      </c>
      <c r="I83" s="323">
        <f t="shared" si="44"/>
        <v>6.3750031979998602E-3</v>
      </c>
      <c r="J83" s="399">
        <f t="shared" si="45"/>
        <v>1.0015730554392895E-2</v>
      </c>
      <c r="K83" s="323">
        <f t="shared" si="46"/>
        <v>2.4708190971163987E-2</v>
      </c>
      <c r="L83" s="323">
        <f t="shared" si="47"/>
        <v>7.5156065386625948E-3</v>
      </c>
      <c r="M83" s="399">
        <f t="shared" si="48"/>
        <v>1.0143691811453172E-2</v>
      </c>
      <c r="N83" s="394">
        <f t="shared" si="49"/>
        <v>-0.25673936820433635</v>
      </c>
      <c r="O83" s="395">
        <f t="shared" si="49"/>
        <v>7.7966289336027284E-2</v>
      </c>
      <c r="P83" s="386">
        <f t="shared" si="49"/>
        <v>-7.6825802996265971E-2</v>
      </c>
      <c r="R83" s="401">
        <v>104.41</v>
      </c>
      <c r="S83" s="369">
        <v>101.765</v>
      </c>
      <c r="T83" s="374">
        <v>206.17500000000001</v>
      </c>
      <c r="U83" s="19">
        <v>65.165000000000006</v>
      </c>
      <c r="V83" s="119">
        <v>98.518000000000001</v>
      </c>
      <c r="W83" s="375">
        <v>163.68299999999999</v>
      </c>
      <c r="X83" s="345">
        <f t="shared" si="50"/>
        <v>3.6628892938106603E-2</v>
      </c>
      <c r="Y83" s="323">
        <f t="shared" si="51"/>
        <v>6.8758114204075776E-3</v>
      </c>
      <c r="Z83" s="399">
        <f t="shared" si="52"/>
        <v>1.1680696249378997E-2</v>
      </c>
      <c r="AA83" s="323">
        <f t="shared" si="53"/>
        <v>2.5531192994113699E-2</v>
      </c>
      <c r="AB83" s="323">
        <f t="shared" si="54"/>
        <v>7.2388980368903282E-3</v>
      </c>
      <c r="AC83" s="399">
        <f t="shared" si="55"/>
        <v>1.0127709010414494E-2</v>
      </c>
      <c r="AE83" s="394">
        <f t="shared" si="56"/>
        <v>-0.37587395843310017</v>
      </c>
      <c r="AF83" s="395">
        <f t="shared" si="56"/>
        <v>-3.1906844199872254E-2</v>
      </c>
      <c r="AG83" s="386">
        <f t="shared" si="56"/>
        <v>-0.2060967624590761</v>
      </c>
      <c r="AI83" s="27">
        <f t="shared" si="57"/>
        <v>3.3587467026957469</v>
      </c>
      <c r="AJ83" s="28">
        <f t="shared" si="57"/>
        <v>2.816556419694999</v>
      </c>
      <c r="AK83" s="402">
        <f t="shared" si="57"/>
        <v>3.0673044021601674</v>
      </c>
      <c r="AL83" s="28">
        <f t="shared" si="57"/>
        <v>2.820385198009089</v>
      </c>
      <c r="AM83" s="28">
        <f t="shared" si="57"/>
        <v>2.5294751976994965</v>
      </c>
      <c r="AN83" s="402">
        <f t="shared" si="57"/>
        <v>2.6377934991056033</v>
      </c>
      <c r="AO83" s="384">
        <f>(AL83-AI83)/AI83</f>
        <v>-0.16028642596197154</v>
      </c>
      <c r="AP83" s="385">
        <f>(AM83-AJ83)/AJ83</f>
        <v>-0.10192631682719502</v>
      </c>
      <c r="AQ83" s="386">
        <f>(AN83-AK83)/AK83</f>
        <v>-0.14002878317263798</v>
      </c>
    </row>
    <row r="84" spans="1:43" ht="19.5" customHeight="1">
      <c r="A84" s="8" t="s">
        <v>189</v>
      </c>
      <c r="B84" s="19">
        <v>54.8</v>
      </c>
      <c r="C84" s="371">
        <v>584.74</v>
      </c>
      <c r="D84" s="375">
        <v>639.54</v>
      </c>
      <c r="E84" s="19">
        <v>32.090000000000003</v>
      </c>
      <c r="F84" s="369">
        <v>673.06999999999994</v>
      </c>
      <c r="G84" s="377">
        <v>705.16</v>
      </c>
      <c r="H84" s="345">
        <f t="shared" si="43"/>
        <v>5.2513660259616811E-3</v>
      </c>
      <c r="I84" s="323">
        <f t="shared" si="44"/>
        <v>1.031723276410406E-2</v>
      </c>
      <c r="J84" s="399">
        <f t="shared" si="45"/>
        <v>9.5295242554062683E-3</v>
      </c>
      <c r="K84" s="323">
        <f t="shared" si="46"/>
        <v>3.4316634852397851E-3</v>
      </c>
      <c r="L84" s="323">
        <f t="shared" si="47"/>
        <v>1.2987905137561959E-2</v>
      </c>
      <c r="M84" s="399">
        <f t="shared" si="48"/>
        <v>1.1527123133070631E-2</v>
      </c>
      <c r="N84" s="394">
        <f t="shared" si="49"/>
        <v>-0.41441605839416051</v>
      </c>
      <c r="O84" s="395">
        <f t="shared" si="49"/>
        <v>0.15105859014262737</v>
      </c>
      <c r="P84" s="386">
        <f t="shared" si="49"/>
        <v>0.10260499734183946</v>
      </c>
      <c r="R84" s="401">
        <v>15.750999999999999</v>
      </c>
      <c r="S84" s="369">
        <v>144.38800000000001</v>
      </c>
      <c r="T84" s="374">
        <v>160.13900000000001</v>
      </c>
      <c r="U84" s="19">
        <v>5.8149999999999995</v>
      </c>
      <c r="V84" s="119">
        <v>153.923</v>
      </c>
      <c r="W84" s="375">
        <v>159.738</v>
      </c>
      <c r="X84" s="345">
        <f t="shared" si="50"/>
        <v>5.5257321393364341E-3</v>
      </c>
      <c r="Y84" s="323">
        <f t="shared" si="51"/>
        <v>9.7556592086651545E-3</v>
      </c>
      <c r="Z84" s="399">
        <f t="shared" si="52"/>
        <v>9.0725597995843493E-3</v>
      </c>
      <c r="AA84" s="323">
        <f t="shared" si="53"/>
        <v>2.278276486776201E-3</v>
      </c>
      <c r="AB84" s="323">
        <f t="shared" si="54"/>
        <v>1.1309942371264843E-2</v>
      </c>
      <c r="AC84" s="399">
        <f t="shared" si="55"/>
        <v>9.8836163920846421E-3</v>
      </c>
      <c r="AE84" s="394">
        <f t="shared" si="56"/>
        <v>-0.63081709097835059</v>
      </c>
      <c r="AF84" s="395">
        <f t="shared" si="56"/>
        <v>6.603734382358642E-2</v>
      </c>
      <c r="AG84" s="386">
        <f t="shared" si="56"/>
        <v>-2.5040745852041692E-3</v>
      </c>
      <c r="AI84" s="27">
        <f t="shared" si="57"/>
        <v>2.8742700729927009</v>
      </c>
      <c r="AJ84" s="28">
        <f t="shared" si="57"/>
        <v>2.4692683927899579</v>
      </c>
      <c r="AK84" s="402">
        <f t="shared" si="57"/>
        <v>2.5039716045908</v>
      </c>
      <c r="AL84" s="28">
        <f t="shared" si="57"/>
        <v>1.8120909940791521</v>
      </c>
      <c r="AM84" s="28">
        <f t="shared" si="57"/>
        <v>2.2868795221893716</v>
      </c>
      <c r="AN84" s="402">
        <f t="shared" si="57"/>
        <v>2.2652731295025244</v>
      </c>
      <c r="AO84" s="384">
        <f t="shared" ref="AO84:AQ97" si="71">(AL84-AI84)/AI84</f>
        <v>-0.3695474161923844</v>
      </c>
      <c r="AP84" s="385">
        <f t="shared" si="71"/>
        <v>-7.3863526189840448E-2</v>
      </c>
      <c r="AQ84" s="386">
        <f t="shared" si="71"/>
        <v>-9.532794806883757E-2</v>
      </c>
    </row>
    <row r="85" spans="1:43" ht="19.5" customHeight="1">
      <c r="A85" s="8" t="s">
        <v>207</v>
      </c>
      <c r="B85" s="19">
        <v>34.56</v>
      </c>
      <c r="C85" s="371">
        <v>523.34</v>
      </c>
      <c r="D85" s="375">
        <v>557.90000000000009</v>
      </c>
      <c r="E85" s="19">
        <v>34.650000000000006</v>
      </c>
      <c r="F85" s="369">
        <v>363.31</v>
      </c>
      <c r="G85" s="377">
        <v>397.96000000000004</v>
      </c>
      <c r="H85" s="345">
        <f t="shared" si="43"/>
        <v>3.3118103988546664E-3</v>
      </c>
      <c r="I85" s="323">
        <f t="shared" si="44"/>
        <v>9.233882742357662E-3</v>
      </c>
      <c r="J85" s="399">
        <f t="shared" si="45"/>
        <v>8.3130399694955094E-3</v>
      </c>
      <c r="K85" s="323">
        <f t="shared" si="46"/>
        <v>3.7054266052838443E-3</v>
      </c>
      <c r="L85" s="323">
        <f t="shared" si="47"/>
        <v>7.0106167494133386E-3</v>
      </c>
      <c r="M85" s="399">
        <f t="shared" si="48"/>
        <v>6.5053802286527719E-3</v>
      </c>
      <c r="N85" s="394">
        <f t="shared" si="49"/>
        <v>2.604166666666765E-3</v>
      </c>
      <c r="O85" s="395">
        <f t="shared" si="49"/>
        <v>-0.30578591355524137</v>
      </c>
      <c r="P85" s="386">
        <f t="shared" si="49"/>
        <v>-0.28668220111131032</v>
      </c>
      <c r="R85" s="401">
        <v>8.5920000000000005</v>
      </c>
      <c r="S85" s="369">
        <v>126.57900000000001</v>
      </c>
      <c r="T85" s="374">
        <v>135.17100000000002</v>
      </c>
      <c r="U85" s="19">
        <v>7.3830000000000009</v>
      </c>
      <c r="V85" s="119">
        <v>143.53</v>
      </c>
      <c r="W85" s="375">
        <v>150.91300000000001</v>
      </c>
      <c r="X85" s="345">
        <f t="shared" si="50"/>
        <v>3.0142270675626083E-3</v>
      </c>
      <c r="Y85" s="323">
        <f t="shared" si="51"/>
        <v>8.5523837643961178E-3</v>
      </c>
      <c r="Z85" s="399">
        <f t="shared" si="52"/>
        <v>7.6580157280213834E-3</v>
      </c>
      <c r="AA85" s="323">
        <f t="shared" si="53"/>
        <v>2.8926079624881679E-3</v>
      </c>
      <c r="AB85" s="323">
        <f t="shared" si="54"/>
        <v>1.0546286315545066E-2</v>
      </c>
      <c r="AC85" s="399">
        <f t="shared" si="55"/>
        <v>9.3375790392935289E-3</v>
      </c>
      <c r="AE85" s="394">
        <f t="shared" si="56"/>
        <v>-0.14071229050279324</v>
      </c>
      <c r="AF85" s="395">
        <f t="shared" si="56"/>
        <v>0.13391636843394239</v>
      </c>
      <c r="AG85" s="386">
        <f t="shared" si="56"/>
        <v>0.11645989154478392</v>
      </c>
      <c r="AI85" s="27">
        <f t="shared" si="57"/>
        <v>2.4861111111111112</v>
      </c>
      <c r="AJ85" s="28">
        <f t="shared" si="57"/>
        <v>2.4186761952077043</v>
      </c>
      <c r="AK85" s="402">
        <f t="shared" si="57"/>
        <v>2.4228535579853019</v>
      </c>
      <c r="AL85" s="28">
        <f t="shared" si="57"/>
        <v>2.1307359307359306</v>
      </c>
      <c r="AM85" s="28">
        <f t="shared" si="57"/>
        <v>3.950620682062151</v>
      </c>
      <c r="AN85" s="402">
        <f t="shared" si="57"/>
        <v>3.7921650417127353</v>
      </c>
      <c r="AO85" s="384">
        <f t="shared" si="71"/>
        <v>-0.14294420663135754</v>
      </c>
      <c r="AP85" s="385">
        <f t="shared" si="71"/>
        <v>0.63338138850078307</v>
      </c>
      <c r="AQ85" s="386">
        <f t="shared" si="71"/>
        <v>0.56516477407989518</v>
      </c>
    </row>
    <row r="86" spans="1:43" ht="19.5" customHeight="1">
      <c r="A86" s="8" t="s">
        <v>203</v>
      </c>
      <c r="B86" s="19">
        <v>312.76</v>
      </c>
      <c r="C86" s="371">
        <v>802.9</v>
      </c>
      <c r="D86" s="375">
        <v>1115.6599999999999</v>
      </c>
      <c r="E86" s="19">
        <v>249.29999999999998</v>
      </c>
      <c r="F86" s="369">
        <v>325.62</v>
      </c>
      <c r="G86" s="377">
        <v>574.91999999999996</v>
      </c>
      <c r="H86" s="345">
        <f t="shared" si="43"/>
        <v>2.9971117486857216E-2</v>
      </c>
      <c r="I86" s="323">
        <f t="shared" si="44"/>
        <v>1.4166477727364556E-2</v>
      </c>
      <c r="J86" s="399">
        <f t="shared" si="45"/>
        <v>1.6623993856188131E-2</v>
      </c>
      <c r="K86" s="323">
        <f t="shared" si="46"/>
        <v>2.6659822588665574E-2</v>
      </c>
      <c r="L86" s="323">
        <f t="shared" si="47"/>
        <v>6.2833311110180598E-3</v>
      </c>
      <c r="M86" s="399">
        <f t="shared" si="48"/>
        <v>9.3981133808851425E-3</v>
      </c>
      <c r="N86" s="394">
        <f t="shared" si="49"/>
        <v>-0.20290318455045406</v>
      </c>
      <c r="O86" s="395">
        <f t="shared" si="49"/>
        <v>-0.59444513638062024</v>
      </c>
      <c r="P86" s="386">
        <f t="shared" si="49"/>
        <v>-0.48468171306670488</v>
      </c>
      <c r="R86" s="401">
        <v>71.168000000000006</v>
      </c>
      <c r="S86" s="369">
        <v>196.78399999999999</v>
      </c>
      <c r="T86" s="374">
        <v>267.952</v>
      </c>
      <c r="U86" s="19">
        <v>61.87</v>
      </c>
      <c r="V86" s="119">
        <v>86.527999999999992</v>
      </c>
      <c r="W86" s="375">
        <v>148.398</v>
      </c>
      <c r="X86" s="345">
        <f t="shared" si="50"/>
        <v>2.4967005580108906E-2</v>
      </c>
      <c r="Y86" s="323">
        <f t="shared" si="51"/>
        <v>1.3295825426752663E-2</v>
      </c>
      <c r="Z86" s="399">
        <f t="shared" si="52"/>
        <v>1.5180627726026925E-2</v>
      </c>
      <c r="AA86" s="323">
        <f t="shared" si="53"/>
        <v>2.4240234950446013E-2</v>
      </c>
      <c r="AB86" s="323">
        <f t="shared" si="54"/>
        <v>6.3578977378351796E-3</v>
      </c>
      <c r="AC86" s="399">
        <f t="shared" si="55"/>
        <v>9.181966127988184E-3</v>
      </c>
      <c r="AE86" s="394">
        <f t="shared" si="56"/>
        <v>-0.13064860611510803</v>
      </c>
      <c r="AF86" s="395">
        <f t="shared" si="56"/>
        <v>-0.56028945442718925</v>
      </c>
      <c r="AG86" s="386">
        <f t="shared" si="56"/>
        <v>-0.44617692721084373</v>
      </c>
      <c r="AI86" s="27">
        <f t="shared" si="57"/>
        <v>2.2754827983118049</v>
      </c>
      <c r="AJ86" s="28">
        <f t="shared" si="57"/>
        <v>2.4509154315605928</v>
      </c>
      <c r="AK86" s="402">
        <f t="shared" si="57"/>
        <v>2.4017352956994071</v>
      </c>
      <c r="AL86" s="28">
        <f t="shared" si="57"/>
        <v>2.4817488969113519</v>
      </c>
      <c r="AM86" s="28">
        <f t="shared" si="57"/>
        <v>2.6573306307966336</v>
      </c>
      <c r="AN86" s="402">
        <f t="shared" si="57"/>
        <v>2.5811939052389898</v>
      </c>
      <c r="AO86" s="384">
        <f t="shared" si="71"/>
        <v>9.0647179909501913E-2</v>
      </c>
      <c r="AP86" s="385">
        <f t="shared" si="71"/>
        <v>8.4219633439007818E-2</v>
      </c>
      <c r="AQ86" s="386">
        <f t="shared" si="71"/>
        <v>7.4720394816583116E-2</v>
      </c>
    </row>
    <row r="87" spans="1:43" ht="19.5" customHeight="1">
      <c r="A87" s="8" t="s">
        <v>208</v>
      </c>
      <c r="B87" s="19">
        <v>63.129999999999995</v>
      </c>
      <c r="C87" s="371">
        <v>812.61</v>
      </c>
      <c r="D87" s="375">
        <v>875.74</v>
      </c>
      <c r="E87" s="19">
        <v>148.05000000000001</v>
      </c>
      <c r="F87" s="369">
        <v>439.92</v>
      </c>
      <c r="G87" s="377">
        <v>587.97</v>
      </c>
      <c r="H87" s="345">
        <f t="shared" si="43"/>
        <v>6.0496119930467324E-3</v>
      </c>
      <c r="I87" s="323">
        <f t="shared" si="44"/>
        <v>1.4337802299207513E-2</v>
      </c>
      <c r="J87" s="399">
        <f t="shared" si="45"/>
        <v>1.3049043955701733E-2</v>
      </c>
      <c r="K87" s="323">
        <f t="shared" si="46"/>
        <v>1.5832277313485514E-2</v>
      </c>
      <c r="L87" s="323">
        <f t="shared" si="47"/>
        <v>8.4889227392637573E-3</v>
      </c>
      <c r="M87" s="399">
        <f t="shared" si="48"/>
        <v>9.6114393734067997E-3</v>
      </c>
      <c r="N87" s="394">
        <f t="shared" si="49"/>
        <v>1.3451607793442106</v>
      </c>
      <c r="O87" s="395">
        <f t="shared" si="49"/>
        <v>-0.45863329272344666</v>
      </c>
      <c r="P87" s="386">
        <f t="shared" si="49"/>
        <v>-0.32860209651266353</v>
      </c>
      <c r="R87" s="401">
        <v>12.696999999999999</v>
      </c>
      <c r="S87" s="369">
        <v>253.98000000000002</v>
      </c>
      <c r="T87" s="374">
        <v>266.67700000000002</v>
      </c>
      <c r="U87" s="19">
        <v>38.146999999999998</v>
      </c>
      <c r="V87" s="119">
        <v>99.841999999999999</v>
      </c>
      <c r="W87" s="375">
        <v>137.989</v>
      </c>
      <c r="X87" s="345">
        <f t="shared" si="50"/>
        <v>4.454334389762853E-3</v>
      </c>
      <c r="Y87" s="323">
        <f t="shared" si="51"/>
        <v>1.716030643693919E-2</v>
      </c>
      <c r="Z87" s="399">
        <f t="shared" si="52"/>
        <v>1.5108393518591697E-2</v>
      </c>
      <c r="AA87" s="323">
        <f t="shared" si="53"/>
        <v>1.4945728829071667E-2</v>
      </c>
      <c r="AB87" s="323">
        <f t="shared" si="54"/>
        <v>7.3361828071946663E-3</v>
      </c>
      <c r="AC87" s="399">
        <f t="shared" si="55"/>
        <v>8.537920484339153E-3</v>
      </c>
      <c r="AE87" s="394">
        <f t="shared" si="56"/>
        <v>2.004410490667087</v>
      </c>
      <c r="AF87" s="395">
        <f t="shared" si="56"/>
        <v>-0.60689030632333263</v>
      </c>
      <c r="AG87" s="386">
        <f t="shared" si="56"/>
        <v>-0.48256130074959597</v>
      </c>
      <c r="AI87" s="27">
        <f t="shared" si="57"/>
        <v>2.0112466339299857</v>
      </c>
      <c r="AJ87" s="28">
        <f t="shared" si="57"/>
        <v>3.1254845497840296</v>
      </c>
      <c r="AK87" s="402">
        <f t="shared" si="57"/>
        <v>3.0451618060154844</v>
      </c>
      <c r="AL87" s="28">
        <f t="shared" si="57"/>
        <v>2.5766295170550486</v>
      </c>
      <c r="AM87" s="28">
        <f t="shared" si="57"/>
        <v>2.2695490089107109</v>
      </c>
      <c r="AN87" s="402">
        <f t="shared" si="57"/>
        <v>2.3468714390189978</v>
      </c>
      <c r="AO87" s="384">
        <f t="shared" si="71"/>
        <v>0.28111066717874478</v>
      </c>
      <c r="AP87" s="385">
        <f t="shared" si="71"/>
        <v>-0.27385690994136053</v>
      </c>
      <c r="AQ87" s="386">
        <f t="shared" si="71"/>
        <v>-0.229311416430177</v>
      </c>
    </row>
    <row r="88" spans="1:43" ht="19.5" customHeight="1">
      <c r="A88" s="8" t="s">
        <v>190</v>
      </c>
      <c r="B88" s="19">
        <v>16.78</v>
      </c>
      <c r="C88" s="371">
        <v>596.98</v>
      </c>
      <c r="D88" s="375">
        <v>613.76</v>
      </c>
      <c r="E88" s="19">
        <v>2.67</v>
      </c>
      <c r="F88" s="369">
        <v>425.39</v>
      </c>
      <c r="G88" s="377">
        <v>428.06</v>
      </c>
      <c r="H88" s="345">
        <f t="shared" si="43"/>
        <v>1.6079912758327924E-3</v>
      </c>
      <c r="I88" s="323">
        <f t="shared" si="44"/>
        <v>1.0533197002966862E-2</v>
      </c>
      <c r="J88" s="399">
        <f t="shared" si="45"/>
        <v>9.1453870078465008E-3</v>
      </c>
      <c r="K88" s="323">
        <f t="shared" si="46"/>
        <v>2.8552637910845202E-4</v>
      </c>
      <c r="L88" s="323">
        <f t="shared" si="47"/>
        <v>8.2085443809224636E-3</v>
      </c>
      <c r="M88" s="399">
        <f t="shared" si="48"/>
        <v>6.9974194910973602E-3</v>
      </c>
      <c r="N88" s="394">
        <f t="shared" si="49"/>
        <v>-0.84088200238379029</v>
      </c>
      <c r="O88" s="395">
        <f t="shared" si="49"/>
        <v>-0.28743006465878257</v>
      </c>
      <c r="P88" s="386">
        <f t="shared" si="49"/>
        <v>-0.30256126173096975</v>
      </c>
      <c r="R88" s="401">
        <v>4.032</v>
      </c>
      <c r="S88" s="369">
        <v>116.964</v>
      </c>
      <c r="T88" s="374">
        <v>120.996</v>
      </c>
      <c r="U88" s="19">
        <v>0.96599999999999997</v>
      </c>
      <c r="V88" s="119">
        <v>80.693999999999988</v>
      </c>
      <c r="W88" s="375">
        <v>81.659999999999982</v>
      </c>
      <c r="X88" s="345">
        <f t="shared" si="50"/>
        <v>1.4144976182975369E-3</v>
      </c>
      <c r="Y88" s="323">
        <f t="shared" si="51"/>
        <v>7.9027406964727754E-3</v>
      </c>
      <c r="Z88" s="399">
        <f t="shared" si="52"/>
        <v>6.8549413041826658E-3</v>
      </c>
      <c r="AA88" s="323">
        <f t="shared" si="53"/>
        <v>3.7847206985826487E-4</v>
      </c>
      <c r="AB88" s="323">
        <f t="shared" si="54"/>
        <v>5.9292275339412901E-3</v>
      </c>
      <c r="AC88" s="399">
        <f t="shared" si="55"/>
        <v>5.0526243885464428E-3</v>
      </c>
      <c r="AE88" s="394">
        <f t="shared" si="56"/>
        <v>-0.76041666666666663</v>
      </c>
      <c r="AF88" s="395">
        <f t="shared" si="56"/>
        <v>-0.31009541397353041</v>
      </c>
      <c r="AG88" s="386">
        <f t="shared" si="56"/>
        <v>-0.32510165625309939</v>
      </c>
      <c r="AI88" s="27">
        <f t="shared" si="57"/>
        <v>2.402860548271752</v>
      </c>
      <c r="AJ88" s="28">
        <f t="shared" si="57"/>
        <v>1.9592616168045829</v>
      </c>
      <c r="AK88" s="402">
        <f t="shared" si="57"/>
        <v>1.9713894681960376</v>
      </c>
      <c r="AL88" s="28">
        <f t="shared" si="57"/>
        <v>3.6179775280898872</v>
      </c>
      <c r="AM88" s="28">
        <f t="shared" si="57"/>
        <v>1.8969416300336159</v>
      </c>
      <c r="AN88" s="402">
        <f t="shared" si="57"/>
        <v>1.9076764939494459</v>
      </c>
      <c r="AO88" s="384">
        <f t="shared" si="71"/>
        <v>0.50569600499375766</v>
      </c>
      <c r="AP88" s="385">
        <f t="shared" si="71"/>
        <v>-3.1807894482517571E-2</v>
      </c>
      <c r="AQ88" s="386">
        <f t="shared" si="71"/>
        <v>-3.2318816385325189E-2</v>
      </c>
    </row>
    <row r="89" spans="1:43" ht="19.5" customHeight="1">
      <c r="A89" s="8" t="s">
        <v>223</v>
      </c>
      <c r="B89" s="19"/>
      <c r="C89" s="371"/>
      <c r="D89" s="375"/>
      <c r="E89" s="19">
        <v>8.82</v>
      </c>
      <c r="F89" s="369">
        <v>238.5</v>
      </c>
      <c r="G89" s="377">
        <v>247.32</v>
      </c>
      <c r="H89" s="345">
        <f t="shared" si="43"/>
        <v>0</v>
      </c>
      <c r="I89" s="323">
        <f t="shared" si="44"/>
        <v>0</v>
      </c>
      <c r="J89" s="399">
        <f t="shared" si="45"/>
        <v>0</v>
      </c>
      <c r="K89" s="323">
        <f t="shared" si="46"/>
        <v>9.4319949952679659E-4</v>
      </c>
      <c r="L89" s="323">
        <f t="shared" si="47"/>
        <v>4.60221875185126E-3</v>
      </c>
      <c r="M89" s="399">
        <f t="shared" si="48"/>
        <v>4.0428953617207847E-3</v>
      </c>
      <c r="N89" s="394"/>
      <c r="O89" s="395"/>
      <c r="P89" s="386"/>
      <c r="R89" s="401"/>
      <c r="S89" s="369"/>
      <c r="T89" s="374"/>
      <c r="U89" s="19">
        <v>2.34</v>
      </c>
      <c r="V89" s="119">
        <v>75.38</v>
      </c>
      <c r="W89" s="375">
        <v>77.72</v>
      </c>
      <c r="X89" s="345">
        <f t="shared" si="50"/>
        <v>0</v>
      </c>
      <c r="Y89" s="323">
        <f t="shared" si="51"/>
        <v>0</v>
      </c>
      <c r="Z89" s="399">
        <f t="shared" si="52"/>
        <v>0</v>
      </c>
      <c r="AA89" s="323">
        <f t="shared" si="53"/>
        <v>9.1679569717219441E-4</v>
      </c>
      <c r="AB89" s="323">
        <f t="shared" si="54"/>
        <v>5.5387658501065071E-3</v>
      </c>
      <c r="AC89" s="399">
        <f t="shared" si="55"/>
        <v>4.8088411398215722E-3</v>
      </c>
      <c r="AE89" s="394"/>
      <c r="AF89" s="395"/>
      <c r="AG89" s="386"/>
      <c r="AI89" s="27"/>
      <c r="AJ89" s="28"/>
      <c r="AK89" s="402"/>
      <c r="AL89" s="28">
        <f t="shared" si="57"/>
        <v>2.6530612244897958</v>
      </c>
      <c r="AM89" s="28">
        <f t="shared" si="57"/>
        <v>3.1605870020964359</v>
      </c>
      <c r="AN89" s="402">
        <f t="shared" si="57"/>
        <v>3.1424874656315707</v>
      </c>
      <c r="AO89" s="384"/>
      <c r="AP89" s="385"/>
      <c r="AQ89" s="386"/>
    </row>
    <row r="90" spans="1:43" ht="19.5" customHeight="1">
      <c r="A90" s="8" t="s">
        <v>192</v>
      </c>
      <c r="B90" s="19">
        <v>14.69</v>
      </c>
      <c r="C90" s="371">
        <v>60.3</v>
      </c>
      <c r="D90" s="375">
        <v>74.989999999999995</v>
      </c>
      <c r="E90" s="19">
        <v>103.48</v>
      </c>
      <c r="F90" s="369">
        <v>187.72</v>
      </c>
      <c r="G90" s="377">
        <v>291.2</v>
      </c>
      <c r="H90" s="345">
        <f t="shared" si="43"/>
        <v>1.4077110752076113E-3</v>
      </c>
      <c r="I90" s="323">
        <f t="shared" si="44"/>
        <v>1.0639414708682061E-3</v>
      </c>
      <c r="J90" s="399">
        <f t="shared" si="45"/>
        <v>1.1173953527737375E-3</v>
      </c>
      <c r="K90" s="323">
        <f t="shared" si="46"/>
        <v>1.1066018618030943E-2</v>
      </c>
      <c r="L90" s="323">
        <f t="shared" si="47"/>
        <v>3.622341736257939E-3</v>
      </c>
      <c r="M90" s="399">
        <f t="shared" si="48"/>
        <v>4.7601937948127627E-3</v>
      </c>
      <c r="N90" s="394">
        <f t="shared" si="49"/>
        <v>6.0442477876106198</v>
      </c>
      <c r="O90" s="395">
        <f t="shared" si="49"/>
        <v>2.1131011608623549</v>
      </c>
      <c r="P90" s="386">
        <f t="shared" si="49"/>
        <v>2.8831844245899454</v>
      </c>
      <c r="R90" s="401">
        <v>7.649</v>
      </c>
      <c r="S90" s="369">
        <v>16.972999999999999</v>
      </c>
      <c r="T90" s="374">
        <v>24.622</v>
      </c>
      <c r="U90" s="19">
        <v>25.829000000000001</v>
      </c>
      <c r="V90" s="119">
        <v>48.701000000000001</v>
      </c>
      <c r="W90" s="375">
        <v>74.53</v>
      </c>
      <c r="X90" s="345">
        <f t="shared" si="50"/>
        <v>2.6834058239974851E-3</v>
      </c>
      <c r="Y90" s="323">
        <f t="shared" si="51"/>
        <v>1.1467906179784583E-3</v>
      </c>
      <c r="Z90" s="399">
        <f t="shared" si="52"/>
        <v>1.3949416905648584E-3</v>
      </c>
      <c r="AA90" s="323">
        <f t="shared" si="53"/>
        <v>1.0119622248829322E-2</v>
      </c>
      <c r="AB90" s="323">
        <f t="shared" si="54"/>
        <v>3.5784483373048157E-3</v>
      </c>
      <c r="AC90" s="399">
        <f t="shared" si="55"/>
        <v>4.6114633318438212E-3</v>
      </c>
      <c r="AE90" s="394">
        <f t="shared" si="56"/>
        <v>2.3767812785985094</v>
      </c>
      <c r="AF90" s="395">
        <f t="shared" si="56"/>
        <v>1.8693218641371592</v>
      </c>
      <c r="AG90" s="386">
        <f t="shared" si="56"/>
        <v>2.0269677524165379</v>
      </c>
      <c r="AI90" s="27">
        <f t="shared" si="57"/>
        <v>5.2069434989788981</v>
      </c>
      <c r="AJ90" s="28">
        <f t="shared" si="57"/>
        <v>2.8147595356550581</v>
      </c>
      <c r="AK90" s="402">
        <f t="shared" si="57"/>
        <v>3.2833711161488202</v>
      </c>
      <c r="AL90" s="28">
        <f t="shared" si="57"/>
        <v>2.4960378817162736</v>
      </c>
      <c r="AM90" s="28">
        <f t="shared" si="57"/>
        <v>2.5943426379714469</v>
      </c>
      <c r="AN90" s="402">
        <f t="shared" si="57"/>
        <v>2.5594093406593412</v>
      </c>
      <c r="AO90" s="384">
        <f t="shared" si="71"/>
        <v>-0.52063280844016147</v>
      </c>
      <c r="AP90" s="385">
        <f t="shared" si="71"/>
        <v>-7.830754097874125E-2</v>
      </c>
      <c r="AQ90" s="386">
        <f t="shared" si="71"/>
        <v>-0.22049343491168882</v>
      </c>
    </row>
    <row r="91" spans="1:43" ht="19.5" customHeight="1">
      <c r="A91" s="8" t="s">
        <v>227</v>
      </c>
      <c r="B91" s="19">
        <v>4.05</v>
      </c>
      <c r="C91" s="371">
        <v>43.13</v>
      </c>
      <c r="D91" s="375">
        <v>47.18</v>
      </c>
      <c r="E91" s="19">
        <v>17.96</v>
      </c>
      <c r="F91" s="369">
        <v>121.46</v>
      </c>
      <c r="G91" s="377">
        <v>139.41999999999999</v>
      </c>
      <c r="H91" s="345">
        <f t="shared" si="43"/>
        <v>3.8810278111578119E-4</v>
      </c>
      <c r="I91" s="323">
        <f t="shared" si="44"/>
        <v>7.6099163579677832E-4</v>
      </c>
      <c r="J91" s="399">
        <f t="shared" si="45"/>
        <v>7.0300990457214212E-4</v>
      </c>
      <c r="K91" s="323">
        <f t="shared" si="46"/>
        <v>1.9206193890591006E-3</v>
      </c>
      <c r="L91" s="323">
        <f t="shared" si="47"/>
        <v>2.3437546733746499E-3</v>
      </c>
      <c r="M91" s="399">
        <f t="shared" si="48"/>
        <v>2.2790735538214127E-3</v>
      </c>
      <c r="N91" s="394">
        <f t="shared" si="49"/>
        <v>3.4345679012345682</v>
      </c>
      <c r="O91" s="395">
        <f t="shared" si="49"/>
        <v>1.8161372594481795</v>
      </c>
      <c r="P91" s="386">
        <f t="shared" si="49"/>
        <v>1.9550657058075451</v>
      </c>
      <c r="R91" s="401">
        <v>1.5289999999999999</v>
      </c>
      <c r="S91" s="369">
        <v>15.590999999999999</v>
      </c>
      <c r="T91" s="374">
        <v>17.119999999999997</v>
      </c>
      <c r="U91" s="19">
        <v>8.1579999999999995</v>
      </c>
      <c r="V91" s="119">
        <v>44.728000000000002</v>
      </c>
      <c r="W91" s="375">
        <v>52.886000000000003</v>
      </c>
      <c r="X91" s="345">
        <f t="shared" si="50"/>
        <v>5.3640051051015219E-4</v>
      </c>
      <c r="Y91" s="323">
        <f t="shared" si="51"/>
        <v>1.0534149840866166E-3</v>
      </c>
      <c r="Z91" s="399">
        <f t="shared" si="52"/>
        <v>9.699212794440083E-4</v>
      </c>
      <c r="AA91" s="323">
        <f t="shared" si="53"/>
        <v>3.1962475630473342E-3</v>
      </c>
      <c r="AB91" s="323">
        <f t="shared" si="54"/>
        <v>3.2865205484686106E-3</v>
      </c>
      <c r="AC91" s="399">
        <f t="shared" si="55"/>
        <v>3.2722641858029299E-3</v>
      </c>
      <c r="AE91" s="394">
        <f t="shared" si="56"/>
        <v>4.3355134074558537</v>
      </c>
      <c r="AF91" s="395">
        <f t="shared" si="56"/>
        <v>1.8688345840549037</v>
      </c>
      <c r="AG91" s="386">
        <f t="shared" si="56"/>
        <v>2.0891355140186922</v>
      </c>
      <c r="AI91" s="27">
        <f t="shared" si="57"/>
        <v>3.7753086419753084</v>
      </c>
      <c r="AJ91" s="28">
        <f t="shared" si="57"/>
        <v>3.6148852306978894</v>
      </c>
      <c r="AK91" s="402">
        <f t="shared" si="57"/>
        <v>3.6286562102585833</v>
      </c>
      <c r="AL91" s="28">
        <f t="shared" si="57"/>
        <v>4.5423162583518923</v>
      </c>
      <c r="AM91" s="28">
        <f t="shared" si="57"/>
        <v>3.6825292277292938</v>
      </c>
      <c r="AN91" s="402">
        <f t="shared" si="57"/>
        <v>3.7932864725290494</v>
      </c>
      <c r="AO91" s="384">
        <f t="shared" si="71"/>
        <v>0.20316421493297354</v>
      </c>
      <c r="AP91" s="385">
        <f t="shared" si="71"/>
        <v>1.8712626463757771E-2</v>
      </c>
      <c r="AQ91" s="386">
        <f t="shared" si="71"/>
        <v>4.5369484660751115E-2</v>
      </c>
    </row>
    <row r="92" spans="1:43" ht="19.5" customHeight="1">
      <c r="A92" s="8" t="s">
        <v>228</v>
      </c>
      <c r="B92" s="19">
        <v>34.770000000000003</v>
      </c>
      <c r="C92" s="371">
        <v>145.05000000000001</v>
      </c>
      <c r="D92" s="375">
        <v>179.82000000000002</v>
      </c>
      <c r="E92" s="19">
        <v>24.35</v>
      </c>
      <c r="F92" s="369">
        <v>180.95999999999998</v>
      </c>
      <c r="G92" s="377">
        <v>205.30999999999997</v>
      </c>
      <c r="H92" s="345">
        <f t="shared" si="43"/>
        <v>3.3319342467643741E-3</v>
      </c>
      <c r="I92" s="323">
        <f t="shared" si="44"/>
        <v>2.5592820953471529E-3</v>
      </c>
      <c r="J92" s="399">
        <f t="shared" si="45"/>
        <v>2.6794243543908987E-3</v>
      </c>
      <c r="K92" s="323">
        <f t="shared" si="46"/>
        <v>2.6039578019815758E-3</v>
      </c>
      <c r="L92" s="323">
        <f t="shared" si="47"/>
        <v>3.4918972970021129E-3</v>
      </c>
      <c r="M92" s="399">
        <f t="shared" si="48"/>
        <v>3.3561654808139016E-3</v>
      </c>
      <c r="N92" s="394">
        <f t="shared" si="49"/>
        <v>-0.29968363531780273</v>
      </c>
      <c r="O92" s="395">
        <f t="shared" si="49"/>
        <v>0.24756980351602872</v>
      </c>
      <c r="P92" s="386">
        <f t="shared" si="49"/>
        <v>0.14175286397508591</v>
      </c>
      <c r="R92" s="401">
        <v>7.0640000000000001</v>
      </c>
      <c r="S92" s="369">
        <v>33.707000000000001</v>
      </c>
      <c r="T92" s="374">
        <v>40.771000000000001</v>
      </c>
      <c r="U92" s="19">
        <v>4.3129999999999997</v>
      </c>
      <c r="V92" s="119">
        <v>44.92</v>
      </c>
      <c r="W92" s="375">
        <v>49.233000000000004</v>
      </c>
      <c r="X92" s="345">
        <f t="shared" si="50"/>
        <v>2.4781773749141369E-3</v>
      </c>
      <c r="Y92" s="323">
        <f t="shared" si="51"/>
        <v>2.2774330619336532E-3</v>
      </c>
      <c r="Z92" s="399">
        <f t="shared" si="52"/>
        <v>2.3098516637974106E-3</v>
      </c>
      <c r="AA92" s="323">
        <f t="shared" si="53"/>
        <v>1.6898033512408866E-3</v>
      </c>
      <c r="AB92" s="323">
        <f t="shared" si="54"/>
        <v>3.3006283097212034E-3</v>
      </c>
      <c r="AC92" s="399">
        <f t="shared" si="55"/>
        <v>3.0462387524039566E-3</v>
      </c>
      <c r="AE92" s="394">
        <f t="shared" si="56"/>
        <v>-0.38943941109852781</v>
      </c>
      <c r="AF92" s="395">
        <f t="shared" si="56"/>
        <v>0.33266087162903851</v>
      </c>
      <c r="AG92" s="386">
        <f t="shared" si="56"/>
        <v>0.20754948370165077</v>
      </c>
      <c r="AI92" s="27">
        <f t="shared" si="57"/>
        <v>2.0316364682197294</v>
      </c>
      <c r="AJ92" s="28">
        <f t="shared" si="57"/>
        <v>2.3238193726301275</v>
      </c>
      <c r="AK92" s="402">
        <f t="shared" si="57"/>
        <v>2.2673228784339896</v>
      </c>
      <c r="AL92" s="28">
        <f t="shared" si="57"/>
        <v>1.7712525667351129</v>
      </c>
      <c r="AM92" s="28">
        <f t="shared" si="57"/>
        <v>2.4823165340406725</v>
      </c>
      <c r="AN92" s="402">
        <f t="shared" si="57"/>
        <v>2.397983537090254</v>
      </c>
      <c r="AO92" s="384">
        <f t="shared" si="71"/>
        <v>-0.12816461289099829</v>
      </c>
      <c r="AP92" s="385">
        <f t="shared" si="71"/>
        <v>6.8205456619098576E-2</v>
      </c>
      <c r="AQ92" s="386">
        <f t="shared" si="71"/>
        <v>5.7627724705230352E-2</v>
      </c>
    </row>
    <row r="93" spans="1:43" ht="19.5" customHeight="1">
      <c r="A93" s="8" t="s">
        <v>216</v>
      </c>
      <c r="B93" s="19">
        <v>17.639999999999997</v>
      </c>
      <c r="C93" s="371">
        <v>579.33000000000004</v>
      </c>
      <c r="D93" s="375">
        <v>596.97</v>
      </c>
      <c r="E93" s="19">
        <v>9</v>
      </c>
      <c r="F93" s="369">
        <v>161.28</v>
      </c>
      <c r="G93" s="377">
        <v>170.28</v>
      </c>
      <c r="H93" s="345">
        <f t="shared" si="43"/>
        <v>1.6904032244154023E-3</v>
      </c>
      <c r="I93" s="323">
        <f t="shared" si="44"/>
        <v>1.0221777982057678E-2</v>
      </c>
      <c r="J93" s="399">
        <f t="shared" si="45"/>
        <v>8.8952060774148307E-3</v>
      </c>
      <c r="K93" s="323">
        <f t="shared" si="46"/>
        <v>9.6244846890489448E-4</v>
      </c>
      <c r="L93" s="323">
        <f t="shared" si="47"/>
        <v>3.1121418880443235E-3</v>
      </c>
      <c r="M93" s="399">
        <f t="shared" si="48"/>
        <v>2.7835363989722433E-3</v>
      </c>
      <c r="N93" s="394">
        <f t="shared" si="49"/>
        <v>-0.48979591836734687</v>
      </c>
      <c r="O93" s="395">
        <f t="shared" si="49"/>
        <v>-0.72160944539381711</v>
      </c>
      <c r="P93" s="386">
        <f t="shared" si="49"/>
        <v>-0.71475953565505812</v>
      </c>
      <c r="R93" s="401">
        <v>6.6370000000000005</v>
      </c>
      <c r="S93" s="369">
        <v>118.14400000000001</v>
      </c>
      <c r="T93" s="374">
        <v>124.78100000000001</v>
      </c>
      <c r="U93" s="19">
        <v>3.5359999999999996</v>
      </c>
      <c r="V93" s="119">
        <v>42.232999999999997</v>
      </c>
      <c r="W93" s="375">
        <v>45.768999999999998</v>
      </c>
      <c r="X93" s="345">
        <f t="shared" si="50"/>
        <v>2.3283781479763771E-3</v>
      </c>
      <c r="Y93" s="323">
        <f t="shared" si="51"/>
        <v>7.9824680828637831E-3</v>
      </c>
      <c r="Z93" s="399">
        <f t="shared" si="52"/>
        <v>7.0693777552746978E-3</v>
      </c>
      <c r="AA93" s="323">
        <f t="shared" si="53"/>
        <v>1.3853801646157603E-3</v>
      </c>
      <c r="AB93" s="323">
        <f t="shared" si="54"/>
        <v>3.1031931301080938E-3</v>
      </c>
      <c r="AC93" s="399">
        <f t="shared" si="55"/>
        <v>2.8319074900732574E-3</v>
      </c>
      <c r="AE93" s="394">
        <f t="shared" si="56"/>
        <v>-0.46722916980563517</v>
      </c>
      <c r="AF93" s="395">
        <f t="shared" si="56"/>
        <v>-0.64252945557963159</v>
      </c>
      <c r="AG93" s="386">
        <f t="shared" si="56"/>
        <v>-0.63320537581843384</v>
      </c>
      <c r="AI93" s="27">
        <f t="shared" si="57"/>
        <v>3.7624716553287989</v>
      </c>
      <c r="AJ93" s="28">
        <f t="shared" si="57"/>
        <v>2.0393212849325946</v>
      </c>
      <c r="AK93" s="402">
        <f t="shared" si="57"/>
        <v>2.0902390404877966</v>
      </c>
      <c r="AL93" s="28">
        <f t="shared" si="57"/>
        <v>3.9288888888888884</v>
      </c>
      <c r="AM93" s="28">
        <f t="shared" si="57"/>
        <v>2.6186135912698409</v>
      </c>
      <c r="AN93" s="402">
        <f t="shared" si="57"/>
        <v>2.6878670425182047</v>
      </c>
      <c r="AO93" s="384">
        <f t="shared" si="71"/>
        <v>4.4230827180954932E-2</v>
      </c>
      <c r="AP93" s="385">
        <f t="shared" si="71"/>
        <v>0.28406132501892345</v>
      </c>
      <c r="AQ93" s="386">
        <f t="shared" si="71"/>
        <v>0.28591371152025769</v>
      </c>
    </row>
    <row r="94" spans="1:43" ht="19.5" customHeight="1">
      <c r="A94" s="8" t="s">
        <v>222</v>
      </c>
      <c r="B94" s="19">
        <v>1.56</v>
      </c>
      <c r="C94" s="371">
        <v>17.260000000000002</v>
      </c>
      <c r="D94" s="375">
        <v>18.82</v>
      </c>
      <c r="E94" s="19">
        <v>0.9</v>
      </c>
      <c r="F94" s="369">
        <v>63.14</v>
      </c>
      <c r="G94" s="377">
        <v>64.040000000000006</v>
      </c>
      <c r="H94" s="345">
        <f t="shared" si="43"/>
        <v>1.494914416149676E-4</v>
      </c>
      <c r="I94" s="323">
        <f t="shared" si="44"/>
        <v>3.0453780741600728E-4</v>
      </c>
      <c r="J94" s="399">
        <f t="shared" si="45"/>
        <v>2.8042913107349966E-4</v>
      </c>
      <c r="K94" s="323">
        <f t="shared" si="46"/>
        <v>9.6244846890489454E-5</v>
      </c>
      <c r="L94" s="323">
        <f t="shared" si="47"/>
        <v>1.2183819370729079E-3</v>
      </c>
      <c r="M94" s="399">
        <f t="shared" si="48"/>
        <v>1.0468503111944003E-3</v>
      </c>
      <c r="N94" s="394">
        <f t="shared" si="49"/>
        <v>-0.42307692307692307</v>
      </c>
      <c r="O94" s="395">
        <f t="shared" si="49"/>
        <v>2.6581691772885279</v>
      </c>
      <c r="P94" s="386">
        <f t="shared" si="49"/>
        <v>2.4027630180658877</v>
      </c>
      <c r="R94" s="401">
        <v>0.46200000000000002</v>
      </c>
      <c r="S94" s="369">
        <v>5.3760000000000003</v>
      </c>
      <c r="T94" s="374">
        <v>5.8380000000000001</v>
      </c>
      <c r="U94" s="19">
        <v>0.44600000000000001</v>
      </c>
      <c r="V94" s="119">
        <v>32.280999999999999</v>
      </c>
      <c r="W94" s="375">
        <v>32.726999999999997</v>
      </c>
      <c r="X94" s="345">
        <f t="shared" si="50"/>
        <v>1.6207785209659278E-4</v>
      </c>
      <c r="Y94" s="323">
        <f t="shared" si="51"/>
        <v>3.6323256715089803E-4</v>
      </c>
      <c r="Z94" s="399">
        <f t="shared" si="52"/>
        <v>3.3074768863283418E-4</v>
      </c>
      <c r="AA94" s="323">
        <f t="shared" si="53"/>
        <v>1.7473969270888836E-4</v>
      </c>
      <c r="AB94" s="323">
        <f t="shared" si="54"/>
        <v>2.3719408385153642E-3</v>
      </c>
      <c r="AC94" s="399">
        <f t="shared" si="55"/>
        <v>2.0249478124413356E-3</v>
      </c>
      <c r="AE94" s="394">
        <f t="shared" si="56"/>
        <v>-3.463203463203466E-2</v>
      </c>
      <c r="AF94" s="395">
        <f t="shared" si="56"/>
        <v>5.0046502976190466</v>
      </c>
      <c r="AG94" s="386">
        <f t="shared" si="56"/>
        <v>4.6058581706063713</v>
      </c>
      <c r="AI94" s="27">
        <f t="shared" si="57"/>
        <v>2.9615384615384617</v>
      </c>
      <c r="AJ94" s="28">
        <f t="shared" si="57"/>
        <v>3.1147161066048668</v>
      </c>
      <c r="AK94" s="402">
        <f t="shared" si="57"/>
        <v>3.1020191285866101</v>
      </c>
      <c r="AL94" s="28">
        <f t="shared" si="57"/>
        <v>4.9555555555555557</v>
      </c>
      <c r="AM94" s="28">
        <f t="shared" si="57"/>
        <v>5.112606905289832</v>
      </c>
      <c r="AN94" s="402">
        <f t="shared" si="57"/>
        <v>5.1103997501561516</v>
      </c>
      <c r="AO94" s="384">
        <f t="shared" si="71"/>
        <v>0.67330447330447329</v>
      </c>
      <c r="AP94" s="385">
        <f t="shared" si="71"/>
        <v>0.64143592234565661</v>
      </c>
      <c r="AQ94" s="386">
        <f t="shared" si="71"/>
        <v>0.64744301640868052</v>
      </c>
    </row>
    <row r="95" spans="1:43" ht="19.5" customHeight="1">
      <c r="A95" s="8" t="s">
        <v>217</v>
      </c>
      <c r="B95" s="19"/>
      <c r="C95" s="371"/>
      <c r="D95" s="375"/>
      <c r="E95" s="19"/>
      <c r="F95" s="369">
        <v>189</v>
      </c>
      <c r="G95" s="377">
        <v>189</v>
      </c>
      <c r="H95" s="345">
        <f t="shared" si="43"/>
        <v>0</v>
      </c>
      <c r="I95" s="323">
        <f t="shared" si="44"/>
        <v>0</v>
      </c>
      <c r="J95" s="399">
        <f t="shared" si="45"/>
        <v>0</v>
      </c>
      <c r="K95" s="323">
        <f t="shared" si="46"/>
        <v>0</v>
      </c>
      <c r="L95" s="323">
        <f t="shared" si="47"/>
        <v>3.6470412750519419E-3</v>
      </c>
      <c r="M95" s="399">
        <f t="shared" si="48"/>
        <v>3.0895488572102066E-3</v>
      </c>
      <c r="N95" s="394"/>
      <c r="O95" s="395"/>
      <c r="P95" s="386"/>
      <c r="R95" s="401"/>
      <c r="S95" s="369"/>
      <c r="T95" s="374"/>
      <c r="U95" s="19"/>
      <c r="V95" s="119">
        <v>27.408000000000001</v>
      </c>
      <c r="W95" s="375">
        <v>27.408000000000001</v>
      </c>
      <c r="X95" s="345">
        <f t="shared" si="50"/>
        <v>0</v>
      </c>
      <c r="Y95" s="323">
        <f t="shared" si="51"/>
        <v>0</v>
      </c>
      <c r="Z95" s="399">
        <f t="shared" si="52"/>
        <v>0</v>
      </c>
      <c r="AA95" s="323">
        <f t="shared" si="53"/>
        <v>0</v>
      </c>
      <c r="AB95" s="323">
        <f t="shared" si="54"/>
        <v>2.0138829188076301E-3</v>
      </c>
      <c r="AC95" s="399">
        <f t="shared" si="55"/>
        <v>1.6958404266627595E-3</v>
      </c>
      <c r="AE95" s="394"/>
      <c r="AF95" s="395"/>
      <c r="AG95" s="386"/>
      <c r="AI95" s="27"/>
      <c r="AJ95" s="28"/>
      <c r="AK95" s="402"/>
      <c r="AL95" s="28"/>
      <c r="AM95" s="28">
        <f t="shared" si="57"/>
        <v>1.4501587301587302</v>
      </c>
      <c r="AN95" s="402">
        <f t="shared" si="57"/>
        <v>1.4501587301587302</v>
      </c>
      <c r="AO95" s="384"/>
      <c r="AP95" s="385"/>
      <c r="AQ95" s="386"/>
    </row>
    <row r="96" spans="1:43" ht="19.5" customHeight="1" thickBot="1">
      <c r="A96" s="8" t="s">
        <v>17</v>
      </c>
      <c r="B96" s="19">
        <f t="shared" ref="B96:G96" si="72">B97-SUM(B69:B95)</f>
        <v>401.98999999999614</v>
      </c>
      <c r="C96" s="371">
        <f t="shared" si="72"/>
        <v>1799.6999999999898</v>
      </c>
      <c r="D96" s="376">
        <f t="shared" si="72"/>
        <v>2201.6900000000169</v>
      </c>
      <c r="E96" s="21">
        <f t="shared" si="72"/>
        <v>239.31000000000131</v>
      </c>
      <c r="F96" s="119">
        <f t="shared" si="72"/>
        <v>685.08000000000175</v>
      </c>
      <c r="G96" s="375">
        <f t="shared" si="72"/>
        <v>924.38999999999942</v>
      </c>
      <c r="H96" s="345">
        <f t="shared" si="43"/>
        <v>3.8521836291538616E-2</v>
      </c>
      <c r="I96" s="323">
        <f t="shared" si="44"/>
        <v>3.1754153650439466E-2</v>
      </c>
      <c r="J96" s="399">
        <f t="shared" si="45"/>
        <v>3.280648318773742E-2</v>
      </c>
      <c r="K96" s="323">
        <f t="shared" si="46"/>
        <v>2.5591504788181285E-2</v>
      </c>
      <c r="L96" s="323">
        <f t="shared" si="47"/>
        <v>1.3219656278902595E-2</v>
      </c>
      <c r="M96" s="399">
        <f t="shared" si="48"/>
        <v>1.5110836339240959E-2</v>
      </c>
      <c r="N96" s="396">
        <f t="shared" si="49"/>
        <v>-0.40468668374834299</v>
      </c>
      <c r="O96" s="397">
        <f t="shared" si="49"/>
        <v>-0.61933655609267901</v>
      </c>
      <c r="P96" s="388">
        <f t="shared" si="49"/>
        <v>-0.58014525205637835</v>
      </c>
      <c r="R96" s="19">
        <f t="shared" ref="R96:W96" si="73">R97-SUM(R69:R95)</f>
        <v>103.72099999999955</v>
      </c>
      <c r="S96" s="119">
        <f t="shared" si="73"/>
        <v>461.51299999999537</v>
      </c>
      <c r="T96" s="375">
        <f t="shared" si="73"/>
        <v>565.23400000000765</v>
      </c>
      <c r="U96" s="119">
        <f t="shared" si="73"/>
        <v>58.972000000000207</v>
      </c>
      <c r="V96" s="123">
        <f t="shared" si="73"/>
        <v>192.17799999999806</v>
      </c>
      <c r="W96" s="376">
        <f t="shared" si="73"/>
        <v>251.14999999999964</v>
      </c>
      <c r="X96" s="345">
        <f t="shared" si="50"/>
        <v>3.6387179431408276E-2</v>
      </c>
      <c r="Y96" s="323">
        <f t="shared" si="51"/>
        <v>3.1182394301248275E-2</v>
      </c>
      <c r="Z96" s="399">
        <f t="shared" si="52"/>
        <v>3.2022925494466239E-2</v>
      </c>
      <c r="AA96" s="323">
        <f t="shared" si="53"/>
        <v>2.3104818740871301E-2</v>
      </c>
      <c r="AB96" s="323">
        <f t="shared" si="54"/>
        <v>1.4120840322920637E-2</v>
      </c>
      <c r="AC96" s="399">
        <f t="shared" si="55"/>
        <v>1.5539635258185618E-2</v>
      </c>
      <c r="AE96" s="396">
        <f t="shared" si="56"/>
        <v>-0.43143625688143711</v>
      </c>
      <c r="AF96" s="397">
        <f t="shared" si="56"/>
        <v>-0.58359136145677371</v>
      </c>
      <c r="AG96" s="388">
        <f t="shared" si="56"/>
        <v>-0.55567074875185107</v>
      </c>
      <c r="AI96" s="27">
        <f t="shared" si="57"/>
        <v>2.5801885619045386</v>
      </c>
      <c r="AJ96" s="28">
        <f t="shared" si="57"/>
        <v>2.5643885091959664</v>
      </c>
      <c r="AK96" s="402">
        <f t="shared" si="57"/>
        <v>2.5672733218573156</v>
      </c>
      <c r="AL96" s="28">
        <f t="shared" si="57"/>
        <v>2.4642513894112192</v>
      </c>
      <c r="AM96" s="28">
        <f t="shared" si="57"/>
        <v>2.8051906346703683</v>
      </c>
      <c r="AN96" s="402">
        <f t="shared" si="57"/>
        <v>2.7169268382392691</v>
      </c>
      <c r="AO96" s="387">
        <f t="shared" si="71"/>
        <v>-4.49336045454529E-2</v>
      </c>
      <c r="AP96" s="385">
        <f t="shared" si="71"/>
        <v>9.3902357076893386E-2</v>
      </c>
      <c r="AQ96" s="386">
        <f t="shared" si="71"/>
        <v>5.8292786789715619E-2</v>
      </c>
    </row>
    <row r="97" spans="1:43" ht="25.5" customHeight="1" thickBot="1">
      <c r="A97" s="12" t="s">
        <v>18</v>
      </c>
      <c r="B97" s="17">
        <v>10435.379999999997</v>
      </c>
      <c r="C97" s="372">
        <v>56676.05</v>
      </c>
      <c r="D97" s="18">
        <v>67111.430000000008</v>
      </c>
      <c r="E97" s="17">
        <v>9351.149999999996</v>
      </c>
      <c r="F97" s="373">
        <v>51822.829999999994</v>
      </c>
      <c r="G97" s="378">
        <v>61173.979999999989</v>
      </c>
      <c r="H97" s="334">
        <f t="shared" ref="H97:M97" si="74">SUM(H69:H96)</f>
        <v>0.99999999999999989</v>
      </c>
      <c r="I97" s="338">
        <f t="shared" si="74"/>
        <v>0.99999999999999989</v>
      </c>
      <c r="J97" s="335">
        <f t="shared" si="74"/>
        <v>1.0000000000000004</v>
      </c>
      <c r="K97" s="338">
        <f t="shared" si="74"/>
        <v>1.0000000000000004</v>
      </c>
      <c r="L97" s="338">
        <f t="shared" si="74"/>
        <v>1.0000000000000002</v>
      </c>
      <c r="M97" s="335">
        <f t="shared" si="74"/>
        <v>1.0000000000000002</v>
      </c>
      <c r="N97" s="389">
        <f t="shared" si="49"/>
        <v>-0.10389942675781827</v>
      </c>
      <c r="O97" s="390">
        <f t="shared" si="49"/>
        <v>-8.5630879357330089E-2</v>
      </c>
      <c r="P97" s="391">
        <f t="shared" si="49"/>
        <v>-8.8471516699912642E-2</v>
      </c>
      <c r="R97" s="17">
        <v>2850.4820000000004</v>
      </c>
      <c r="S97" s="372">
        <v>14800.434999999996</v>
      </c>
      <c r="T97" s="18">
        <v>17650.917000000001</v>
      </c>
      <c r="U97" s="17">
        <v>2552.3680000000004</v>
      </c>
      <c r="V97" s="373">
        <v>13609.529999999997</v>
      </c>
      <c r="W97" s="378">
        <v>16161.898000000001</v>
      </c>
      <c r="X97" s="334">
        <f t="shared" ref="X97:AC97" si="75">SUM(X69:X96)</f>
        <v>0.99999999999999956</v>
      </c>
      <c r="Y97" s="338">
        <f t="shared" si="75"/>
        <v>1</v>
      </c>
      <c r="Z97" s="335">
        <f t="shared" si="75"/>
        <v>1.0000000000000004</v>
      </c>
      <c r="AA97" s="338">
        <f t="shared" si="75"/>
        <v>1.0000000000000002</v>
      </c>
      <c r="AB97" s="338">
        <f t="shared" si="75"/>
        <v>1.0000000000000002</v>
      </c>
      <c r="AC97" s="335">
        <f t="shared" si="75"/>
        <v>0.99999999999999978</v>
      </c>
      <c r="AE97" s="389">
        <f t="shared" si="56"/>
        <v>-0.10458371601715077</v>
      </c>
      <c r="AF97" s="390">
        <f t="shared" si="56"/>
        <v>-8.0464189059307994E-2</v>
      </c>
      <c r="AG97" s="391">
        <f t="shared" si="56"/>
        <v>-8.4359299859605039E-2</v>
      </c>
      <c r="AI97" s="403">
        <f t="shared" si="57"/>
        <v>2.7315555351122827</v>
      </c>
      <c r="AJ97" s="404">
        <f t="shared" si="57"/>
        <v>2.6114090519716875</v>
      </c>
      <c r="AK97" s="405">
        <f t="shared" si="57"/>
        <v>2.6300910292032222</v>
      </c>
      <c r="AL97" s="404">
        <f t="shared" si="57"/>
        <v>2.7294696374242755</v>
      </c>
      <c r="AM97" s="404">
        <f t="shared" si="57"/>
        <v>2.6261649547120447</v>
      </c>
      <c r="AN97" s="405">
        <f t="shared" si="57"/>
        <v>2.6419562696427472</v>
      </c>
      <c r="AO97" s="389">
        <f t="shared" si="71"/>
        <v>-7.6362997610495667E-4</v>
      </c>
      <c r="AP97" s="390">
        <f t="shared" si="71"/>
        <v>5.6505520378801188E-3</v>
      </c>
      <c r="AQ97" s="391">
        <f t="shared" si="71"/>
        <v>4.5113421200176137E-3</v>
      </c>
    </row>
  </sheetData>
  <mergeCells count="66"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H38:J38"/>
    <mergeCell ref="K38:M38"/>
    <mergeCell ref="N38:P38"/>
    <mergeCell ref="AE38:AG38"/>
    <mergeCell ref="AI38:AK38"/>
    <mergeCell ref="AL38:AN38"/>
    <mergeCell ref="AO38:AQ38"/>
    <mergeCell ref="AE37:AG37"/>
    <mergeCell ref="AI37:AN37"/>
    <mergeCell ref="AO37:AQ37"/>
    <mergeCell ref="X66:AC66"/>
    <mergeCell ref="X67:Z67"/>
    <mergeCell ref="AA67:AC67"/>
    <mergeCell ref="X38:Z38"/>
    <mergeCell ref="AA38:AC38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AE67:AG67"/>
    <mergeCell ref="AI67:AK67"/>
    <mergeCell ref="AL67:AN67"/>
    <mergeCell ref="AO67:AQ67"/>
    <mergeCell ref="AE66:AG66"/>
    <mergeCell ref="AI66:AN66"/>
    <mergeCell ref="AO66:AQ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A0A5AD1-BCDF-49AF-963D-8179B19A8A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E25D02AF-65C2-4831-B77E-0A35C08089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79" id="{F45E0B0B-C6F1-4BEC-8A81-A80700A60EB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31573C97-BAF6-488E-A689-A817F18E47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AF5C932E-AE0E-4B67-A1C3-594331AB29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81" id="{5BA6AC64-B4CE-45D1-A2B7-56CE70B994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6B8CA9DB-AD21-4DB3-9CBF-1699782AC79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FC84AEBD-81B4-4933-8F81-3AF535C966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83" id="{7BBE5C0A-C52C-4992-96AC-DEBE4D196C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7FC3AD2C-C717-452B-B27E-CED4879A6A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60E298AE-5501-4F96-A909-F89452003B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85" id="{C49E117B-68FE-4243-8E94-530AAF9C4E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7"/>
  <sheetViews>
    <sheetView showGridLines="0" showRowColHeaders="0" workbookViewId="0">
      <selection activeCell="A24" sqref="A24"/>
    </sheetView>
  </sheetViews>
  <sheetFormatPr defaultRowHeight="15"/>
  <cols>
    <col min="1" max="1" width="152.5703125" customWidth="1"/>
  </cols>
  <sheetData>
    <row r="1" spans="1:1" ht="18.75">
      <c r="A1" s="7" t="s">
        <v>27</v>
      </c>
    </row>
    <row r="3" spans="1:1" ht="46.5" customHeight="1">
      <c r="A3" s="6" t="s">
        <v>28</v>
      </c>
    </row>
    <row r="5" spans="1:1">
      <c r="A5" t="s">
        <v>32</v>
      </c>
    </row>
    <row r="7" spans="1:1">
      <c r="A7" t="s">
        <v>126</v>
      </c>
    </row>
    <row r="9" spans="1:1">
      <c r="A9" t="s">
        <v>94</v>
      </c>
    </row>
    <row r="11" spans="1:1">
      <c r="A11" t="s">
        <v>101</v>
      </c>
    </row>
    <row r="13" spans="1:1">
      <c r="A13" t="s">
        <v>107</v>
      </c>
    </row>
    <row r="15" spans="1:1">
      <c r="A15" t="s">
        <v>106</v>
      </c>
    </row>
    <row r="17" spans="1:1">
      <c r="A17" t="s">
        <v>121</v>
      </c>
    </row>
    <row r="19" spans="1:1">
      <c r="A19" t="s">
        <v>122</v>
      </c>
    </row>
    <row r="21" spans="1:1">
      <c r="A21" t="s">
        <v>123</v>
      </c>
    </row>
    <row r="23" spans="1:1">
      <c r="A23" t="s">
        <v>124</v>
      </c>
    </row>
    <row r="25" spans="1:1">
      <c r="A25" t="s">
        <v>127</v>
      </c>
    </row>
    <row r="27" spans="1:1">
      <c r="A27" t="s">
        <v>128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6BAB-1FC7-44BF-BD14-A9B0007214E6}">
  <sheetPr>
    <pageSetUpPr fitToPage="1"/>
  </sheetPr>
  <dimension ref="A1:AG57"/>
  <sheetViews>
    <sheetView showGridLines="0" workbookViewId="0"/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152</v>
      </c>
      <c r="B1" s="4"/>
    </row>
    <row r="3" spans="1:33">
      <c r="A3" s="1" t="s">
        <v>135</v>
      </c>
    </row>
    <row r="4" spans="1:33" ht="15.75" thickBot="1"/>
    <row r="5" spans="1:33" ht="15.75" customHeight="1">
      <c r="A5" s="441" t="s">
        <v>16</v>
      </c>
      <c r="B5" s="428"/>
      <c r="C5" s="428"/>
      <c r="D5" s="428"/>
      <c r="E5" s="414" t="s">
        <v>167</v>
      </c>
      <c r="F5" s="477"/>
      <c r="G5" s="477"/>
      <c r="H5" s="477"/>
      <c r="I5" s="477"/>
      <c r="J5" s="415"/>
      <c r="L5" s="478" t="s">
        <v>131</v>
      </c>
      <c r="M5" s="477"/>
      <c r="N5" s="477"/>
      <c r="O5" s="477"/>
      <c r="P5" s="477"/>
      <c r="Q5" s="415"/>
      <c r="S5" s="471" t="s">
        <v>160</v>
      </c>
      <c r="T5" s="471"/>
      <c r="U5" s="471"/>
    </row>
    <row r="6" spans="1:33" ht="15.75" customHeight="1">
      <c r="A6" s="455"/>
      <c r="B6" s="429"/>
      <c r="C6" s="429"/>
      <c r="D6" s="429"/>
      <c r="E6" s="479">
        <v>2025</v>
      </c>
      <c r="F6" s="473"/>
      <c r="G6" s="474"/>
      <c r="H6" s="480">
        <v>2026</v>
      </c>
      <c r="I6" s="481"/>
      <c r="J6" s="482"/>
      <c r="L6" s="472">
        <f>E6</f>
        <v>2025</v>
      </c>
      <c r="M6" s="473"/>
      <c r="N6" s="474"/>
      <c r="O6" s="479">
        <f>H6</f>
        <v>2026</v>
      </c>
      <c r="P6" s="473"/>
      <c r="Q6" s="483"/>
      <c r="S6" s="475" t="s">
        <v>130</v>
      </c>
      <c r="T6" s="476" t="s">
        <v>129</v>
      </c>
      <c r="U6" s="429" t="s">
        <v>12</v>
      </c>
    </row>
    <row r="7" spans="1:33" ht="19.5" customHeight="1" thickBot="1">
      <c r="A7" s="442"/>
      <c r="B7" s="465"/>
      <c r="C7" s="465"/>
      <c r="D7" s="465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31"/>
      <c r="T7" s="419"/>
      <c r="U7" s="465"/>
    </row>
    <row r="8" spans="1:33" ht="24" customHeight="1" thickBot="1">
      <c r="A8" s="12" t="s">
        <v>20</v>
      </c>
      <c r="B8" s="13"/>
      <c r="C8" s="13"/>
      <c r="D8" s="13"/>
      <c r="E8" s="17">
        <v>11724.75</v>
      </c>
      <c r="F8" s="340">
        <v>67787.12000000001</v>
      </c>
      <c r="G8" s="162">
        <v>79511.87000000001</v>
      </c>
      <c r="H8" s="17">
        <v>17474.45</v>
      </c>
      <c r="I8" s="340">
        <v>35161.14</v>
      </c>
      <c r="J8" s="18">
        <v>52635.59</v>
      </c>
      <c r="L8" s="334">
        <f t="shared" ref="L8:Q8" si="0">E8/E16</f>
        <v>0.51989154099581858</v>
      </c>
      <c r="M8" s="343">
        <f t="shared" si="0"/>
        <v>0.36560851432101232</v>
      </c>
      <c r="N8" s="338">
        <f t="shared" si="0"/>
        <v>0.38233968786408506</v>
      </c>
      <c r="O8" s="334">
        <f t="shared" si="0"/>
        <v>0.69777224955277284</v>
      </c>
      <c r="P8" s="343">
        <f t="shared" si="0"/>
        <v>0.26700156710258555</v>
      </c>
      <c r="Q8" s="335">
        <f t="shared" si="0"/>
        <v>0.33583160921289323</v>
      </c>
      <c r="S8" s="325">
        <f t="shared" ref="S8:U19" si="1">(H8-E8)/E8</f>
        <v>0.49038998699332614</v>
      </c>
      <c r="T8" s="329">
        <f t="shared" si="1"/>
        <v>-0.48130057745483223</v>
      </c>
      <c r="U8" s="164">
        <f t="shared" si="1"/>
        <v>-0.33801594654986744</v>
      </c>
    </row>
    <row r="9" spans="1:33" s="3" customFormat="1" ht="24" customHeight="1">
      <c r="A9" s="46"/>
      <c r="B9" s="177" t="s">
        <v>33</v>
      </c>
      <c r="C9" s="177"/>
      <c r="D9" s="178"/>
      <c r="E9" s="39">
        <v>4486.1399999999994</v>
      </c>
      <c r="F9" s="153">
        <v>14926.740000000005</v>
      </c>
      <c r="G9" s="112">
        <v>19412.880000000005</v>
      </c>
      <c r="H9" s="39">
        <v>6941.6100000000024</v>
      </c>
      <c r="I9" s="153">
        <v>13808.789999999999</v>
      </c>
      <c r="J9" s="20">
        <v>20750.400000000001</v>
      </c>
      <c r="K9"/>
      <c r="L9" s="345">
        <f t="shared" ref="L9:Q9" si="2">E9/E8</f>
        <v>0.38262137785453842</v>
      </c>
      <c r="M9" s="346">
        <f t="shared" si="2"/>
        <v>0.22020023862940338</v>
      </c>
      <c r="N9" s="347">
        <f t="shared" si="2"/>
        <v>0.24415071611320427</v>
      </c>
      <c r="O9" s="345">
        <f t="shared" si="2"/>
        <v>0.39724340394118279</v>
      </c>
      <c r="P9" s="346">
        <f t="shared" si="2"/>
        <v>0.392728734051285</v>
      </c>
      <c r="Q9" s="347">
        <f t="shared" si="2"/>
        <v>0.39422755591796355</v>
      </c>
      <c r="R9"/>
      <c r="S9" s="326">
        <f t="shared" si="1"/>
        <v>0.54734582514143637</v>
      </c>
      <c r="T9" s="330">
        <f t="shared" si="1"/>
        <v>-7.489579104345663E-2</v>
      </c>
      <c r="U9" s="209">
        <f t="shared" si="1"/>
        <v>6.8898586917551463E-2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1984.3000000000002</v>
      </c>
      <c r="F10" s="154">
        <v>13405.75</v>
      </c>
      <c r="G10" s="119">
        <v>15390.05</v>
      </c>
      <c r="H10" s="19">
        <v>1457.04</v>
      </c>
      <c r="I10" s="154">
        <v>8282.9699999999993</v>
      </c>
      <c r="J10" s="20">
        <v>9740.0099999999984</v>
      </c>
      <c r="L10" s="345">
        <f t="shared" ref="L10:Q10" si="3">E10/E8</f>
        <v>0.16924028230879123</v>
      </c>
      <c r="M10" s="346">
        <f t="shared" si="3"/>
        <v>0.19776249529409123</v>
      </c>
      <c r="N10" s="347">
        <f t="shared" si="3"/>
        <v>0.19355663500305045</v>
      </c>
      <c r="O10" s="345">
        <f t="shared" si="3"/>
        <v>8.3381165072434316E-2</v>
      </c>
      <c r="P10" s="346">
        <f t="shared" si="3"/>
        <v>0.23557171354512396</v>
      </c>
      <c r="Q10" s="347">
        <f t="shared" si="3"/>
        <v>0.18504608763766112</v>
      </c>
      <c r="S10" s="326">
        <f t="shared" si="1"/>
        <v>-0.26571586957617305</v>
      </c>
      <c r="T10" s="330">
        <f t="shared" si="1"/>
        <v>-0.38213303992689707</v>
      </c>
      <c r="U10" s="209">
        <f t="shared" si="1"/>
        <v>-0.3671229138306894</v>
      </c>
    </row>
    <row r="11" spans="1:33" ht="24" customHeight="1" thickBot="1">
      <c r="A11" s="8"/>
      <c r="B11" t="s">
        <v>36</v>
      </c>
      <c r="E11" s="19">
        <v>5254.3099999999995</v>
      </c>
      <c r="F11" s="154">
        <v>39454.630000000005</v>
      </c>
      <c r="G11" s="119">
        <v>44708.94</v>
      </c>
      <c r="H11" s="19">
        <v>9075.7999999999993</v>
      </c>
      <c r="I11" s="154">
        <v>13069.38</v>
      </c>
      <c r="J11" s="20">
        <v>22145.18</v>
      </c>
      <c r="L11" s="345">
        <f t="shared" ref="L11:Q11" si="4">E11/E8</f>
        <v>0.44813833983667023</v>
      </c>
      <c r="M11" s="346">
        <f t="shared" si="4"/>
        <v>0.58203726607650541</v>
      </c>
      <c r="N11" s="347">
        <f t="shared" si="4"/>
        <v>0.56229264888374519</v>
      </c>
      <c r="O11" s="345">
        <f t="shared" si="4"/>
        <v>0.51937543098638295</v>
      </c>
      <c r="P11" s="346">
        <f t="shared" si="4"/>
        <v>0.37169955240359098</v>
      </c>
      <c r="Q11" s="347">
        <f t="shared" si="4"/>
        <v>0.42072635644437539</v>
      </c>
      <c r="S11" s="326">
        <f t="shared" si="1"/>
        <v>0.72730577373622796</v>
      </c>
      <c r="T11" s="330">
        <f t="shared" si="1"/>
        <v>-0.6687491430029886</v>
      </c>
      <c r="U11" s="209">
        <f t="shared" si="1"/>
        <v>-0.50468116667494245</v>
      </c>
    </row>
    <row r="12" spans="1:33" ht="24" customHeight="1" thickBot="1">
      <c r="A12" s="12" t="s">
        <v>21</v>
      </c>
      <c r="B12" s="13"/>
      <c r="C12" s="13"/>
      <c r="D12" s="13"/>
      <c r="E12" s="17">
        <v>10827.550000000001</v>
      </c>
      <c r="F12" s="340">
        <v>117621.91000000003</v>
      </c>
      <c r="G12" s="162">
        <v>128449.46000000002</v>
      </c>
      <c r="H12" s="17">
        <v>7568.75</v>
      </c>
      <c r="I12" s="340">
        <v>96527.75</v>
      </c>
      <c r="J12" s="18">
        <v>104096.5</v>
      </c>
      <c r="L12" s="334">
        <f t="shared" ref="L12:Q12" si="5">E12/E16</f>
        <v>0.48010845900418136</v>
      </c>
      <c r="M12" s="343">
        <f t="shared" si="5"/>
        <v>0.63439148567898773</v>
      </c>
      <c r="N12" s="335">
        <f t="shared" si="5"/>
        <v>0.61766031213591488</v>
      </c>
      <c r="O12" s="334">
        <f t="shared" si="5"/>
        <v>0.30222775044722716</v>
      </c>
      <c r="P12" s="343">
        <f t="shared" si="5"/>
        <v>0.73299843289741462</v>
      </c>
      <c r="Q12" s="335">
        <f t="shared" si="5"/>
        <v>0.66416839078710699</v>
      </c>
      <c r="S12" s="327">
        <f t="shared" si="1"/>
        <v>-0.30097298096060521</v>
      </c>
      <c r="T12" s="331">
        <f t="shared" si="1"/>
        <v>-0.17933869633642258</v>
      </c>
      <c r="U12" s="328">
        <f t="shared" si="1"/>
        <v>-0.18959176628691174</v>
      </c>
    </row>
    <row r="13" spans="1:33" s="3" customFormat="1" ht="24" customHeight="1">
      <c r="A13" s="46"/>
      <c r="B13" s="3" t="s">
        <v>33</v>
      </c>
      <c r="E13" s="31">
        <v>6762.8500000000013</v>
      </c>
      <c r="F13" s="341">
        <v>42996.85000000002</v>
      </c>
      <c r="G13" s="357">
        <v>49759.700000000019</v>
      </c>
      <c r="H13" s="31">
        <v>4540.45</v>
      </c>
      <c r="I13" s="341">
        <v>28862.319999999992</v>
      </c>
      <c r="J13" s="355">
        <v>33402.76999999999</v>
      </c>
      <c r="K13"/>
      <c r="L13" s="336">
        <f>E13/G13</f>
        <v>0.13591018434596669</v>
      </c>
      <c r="M13" s="344">
        <f>F13/G13</f>
        <v>0.86408981565403331</v>
      </c>
      <c r="N13" s="337">
        <f>G13/$G$12</f>
        <v>0.38738738177645909</v>
      </c>
      <c r="O13" s="336">
        <f>H13/J13</f>
        <v>0.13593034350145217</v>
      </c>
      <c r="P13" s="344">
        <f>I13/J13</f>
        <v>0.86406965649854794</v>
      </c>
      <c r="Q13" s="337">
        <f>J13/J12</f>
        <v>0.32088273861272942</v>
      </c>
      <c r="R13"/>
      <c r="S13" s="326">
        <f t="shared" si="1"/>
        <v>-0.32861885151969966</v>
      </c>
      <c r="T13" s="330">
        <f t="shared" si="1"/>
        <v>-0.32873408168272844</v>
      </c>
      <c r="U13" s="209">
        <f t="shared" si="1"/>
        <v>-0.32871842073002899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1115.7299999999998</v>
      </c>
      <c r="F14" s="154">
        <v>15890.639999999996</v>
      </c>
      <c r="G14" s="119">
        <v>17006.369999999995</v>
      </c>
      <c r="H14" s="19">
        <v>1418.25</v>
      </c>
      <c r="I14" s="154">
        <v>15220.620000000003</v>
      </c>
      <c r="J14" s="20">
        <v>16638.870000000003</v>
      </c>
      <c r="L14" s="345">
        <f>E14/G14</f>
        <v>6.5606593294159785E-2</v>
      </c>
      <c r="M14" s="346">
        <f>F14/G14</f>
        <v>0.93439340670584026</v>
      </c>
      <c r="N14" s="410">
        <f t="shared" ref="N14:N15" si="6">G14/$G$12</f>
        <v>0.13239736469113994</v>
      </c>
      <c r="O14" s="345">
        <f>H14/J14</f>
        <v>8.5237158533001331E-2</v>
      </c>
      <c r="P14" s="346">
        <f>I14/J14</f>
        <v>0.91476284146699871</v>
      </c>
      <c r="Q14" s="347">
        <f>J14/J12</f>
        <v>0.15984082077687534</v>
      </c>
      <c r="S14" s="326">
        <f t="shared" si="1"/>
        <v>0.2711408674141596</v>
      </c>
      <c r="T14" s="330">
        <f t="shared" si="1"/>
        <v>-4.2164443974565743E-2</v>
      </c>
      <c r="U14" s="209">
        <f t="shared" si="1"/>
        <v>-2.160954983338554E-2</v>
      </c>
    </row>
    <row r="15" spans="1:33" ht="24" customHeight="1" thickBot="1">
      <c r="A15" s="8"/>
      <c r="B15" t="s">
        <v>36</v>
      </c>
      <c r="E15" s="19">
        <v>2948.97</v>
      </c>
      <c r="F15" s="154">
        <v>58734.420000000006</v>
      </c>
      <c r="G15" s="119">
        <v>61683.390000000007</v>
      </c>
      <c r="H15" s="19">
        <v>1610.0499999999997</v>
      </c>
      <c r="I15" s="154">
        <v>52444.81</v>
      </c>
      <c r="J15" s="20">
        <v>54054.86</v>
      </c>
      <c r="L15" s="348">
        <f>E15/G15</f>
        <v>4.7808170076255527E-2</v>
      </c>
      <c r="M15" s="349">
        <f>F15/G15</f>
        <v>0.9521918299237444</v>
      </c>
      <c r="N15" s="347">
        <f t="shared" si="6"/>
        <v>0.48021525353240097</v>
      </c>
      <c r="O15" s="348">
        <f>H15/J15</f>
        <v>2.9785480898479797E-2</v>
      </c>
      <c r="P15" s="349">
        <f>I15/J15</f>
        <v>0.97021451910152012</v>
      </c>
      <c r="Q15" s="350">
        <f>J15/J12</f>
        <v>0.51927644061039513</v>
      </c>
      <c r="S15" s="326">
        <f t="shared" si="1"/>
        <v>-0.4540297120689597</v>
      </c>
      <c r="T15" s="330">
        <f t="shared" si="1"/>
        <v>-0.10708558967637728</v>
      </c>
      <c r="U15" s="209">
        <f t="shared" si="1"/>
        <v>-0.12367235328667904</v>
      </c>
    </row>
    <row r="16" spans="1:33" ht="24" customHeight="1" thickBot="1">
      <c r="A16" s="12" t="s">
        <v>12</v>
      </c>
      <c r="B16" s="13"/>
      <c r="C16" s="13"/>
      <c r="D16" s="13"/>
      <c r="E16" s="17">
        <v>22552.300000000003</v>
      </c>
      <c r="F16" s="340">
        <v>185409.03000000003</v>
      </c>
      <c r="G16" s="162">
        <v>207961.33000000005</v>
      </c>
      <c r="H16" s="17">
        <v>25043.200000000001</v>
      </c>
      <c r="I16" s="340">
        <v>131688.88999999998</v>
      </c>
      <c r="J16" s="18">
        <v>156732.08999999997</v>
      </c>
      <c r="L16" s="334">
        <f>L8+L12</f>
        <v>1</v>
      </c>
      <c r="M16" s="343">
        <f t="shared" ref="M16:Q16" si="7">M8+M12</f>
        <v>1</v>
      </c>
      <c r="N16" s="338">
        <f t="shared" si="7"/>
        <v>1</v>
      </c>
      <c r="O16" s="334">
        <f t="shared" si="7"/>
        <v>1</v>
      </c>
      <c r="P16" s="343">
        <f t="shared" si="7"/>
        <v>1.0000000000000002</v>
      </c>
      <c r="Q16" s="335">
        <f t="shared" si="7"/>
        <v>1.0000000000000002</v>
      </c>
      <c r="S16" s="327">
        <f t="shared" si="1"/>
        <v>0.11044993193598868</v>
      </c>
      <c r="T16" s="331">
        <f t="shared" si="1"/>
        <v>-0.28973853107370245</v>
      </c>
      <c r="U16" s="328">
        <f t="shared" si="1"/>
        <v>-0.24634022104013312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11248.990000000002</v>
      </c>
      <c r="F17" s="342">
        <f t="shared" ref="F17:G19" si="8">F9+F13</f>
        <v>57923.590000000026</v>
      </c>
      <c r="G17" s="324">
        <f t="shared" si="8"/>
        <v>69172.580000000016</v>
      </c>
      <c r="H17" s="180">
        <f>H9+H13</f>
        <v>11482.060000000001</v>
      </c>
      <c r="I17" s="342">
        <f t="shared" ref="I17:J19" si="9">I9+I13</f>
        <v>42671.109999999993</v>
      </c>
      <c r="J17" s="356">
        <f t="shared" si="9"/>
        <v>54153.169999999991</v>
      </c>
      <c r="K17"/>
      <c r="L17" s="336">
        <f t="shared" ref="L17:Q17" si="10">E17/E16</f>
        <v>0.49879568824465798</v>
      </c>
      <c r="M17" s="344">
        <f t="shared" si="10"/>
        <v>0.31240975695736078</v>
      </c>
      <c r="N17" s="339">
        <f t="shared" si="10"/>
        <v>0.33262231973607786</v>
      </c>
      <c r="O17" s="336">
        <f t="shared" si="10"/>
        <v>0.45849012905698955</v>
      </c>
      <c r="P17" s="344">
        <f t="shared" si="10"/>
        <v>0.32402968845739377</v>
      </c>
      <c r="Q17" s="337">
        <f t="shared" si="10"/>
        <v>0.3455142466357719</v>
      </c>
      <c r="R17"/>
      <c r="S17" s="326">
        <f t="shared" si="1"/>
        <v>2.0719193456479174E-2</v>
      </c>
      <c r="T17" s="330">
        <f t="shared" si="1"/>
        <v>-0.26332069541960412</v>
      </c>
      <c r="U17" s="209">
        <f t="shared" si="1"/>
        <v>-0.21712953311847008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3100.0299999999997</v>
      </c>
      <c r="F18" s="154">
        <f t="shared" si="8"/>
        <v>29296.389999999996</v>
      </c>
      <c r="G18" s="119">
        <f t="shared" si="8"/>
        <v>32396.419999999995</v>
      </c>
      <c r="H18" s="19">
        <f>H10+H14</f>
        <v>2875.29</v>
      </c>
      <c r="I18" s="154">
        <f t="shared" si="9"/>
        <v>23503.590000000004</v>
      </c>
      <c r="J18" s="20">
        <f t="shared" si="9"/>
        <v>26378.880000000001</v>
      </c>
      <c r="L18" s="345">
        <f t="shared" ref="L18:Q18" si="11">E18/E16</f>
        <v>0.13745959392168422</v>
      </c>
      <c r="M18" s="346">
        <f t="shared" si="11"/>
        <v>0.15800951010854214</v>
      </c>
      <c r="N18" s="323">
        <f t="shared" si="11"/>
        <v>0.15578098101219101</v>
      </c>
      <c r="O18" s="345">
        <f t="shared" si="11"/>
        <v>0.1148132027855865</v>
      </c>
      <c r="P18" s="346">
        <f t="shared" si="11"/>
        <v>0.17847815407966464</v>
      </c>
      <c r="Q18" s="347">
        <f t="shared" si="11"/>
        <v>0.16830554610737347</v>
      </c>
      <c r="S18" s="326">
        <f t="shared" si="1"/>
        <v>-7.2496072618652013E-2</v>
      </c>
      <c r="T18" s="330">
        <f t="shared" si="1"/>
        <v>-0.19773084670158994</v>
      </c>
      <c r="U18" s="209">
        <f t="shared" si="1"/>
        <v>-0.18574706711420566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8203.2799999999988</v>
      </c>
      <c r="F19" s="155">
        <f t="shared" si="8"/>
        <v>98189.050000000017</v>
      </c>
      <c r="G19" s="123">
        <f t="shared" si="8"/>
        <v>106392.33000000002</v>
      </c>
      <c r="H19" s="21">
        <f>H11+H15</f>
        <v>10685.849999999999</v>
      </c>
      <c r="I19" s="155">
        <f t="shared" si="9"/>
        <v>65514.189999999995</v>
      </c>
      <c r="J19" s="22">
        <f t="shared" si="9"/>
        <v>76200.040000000008</v>
      </c>
      <c r="L19" s="348">
        <f t="shared" ref="L19:Q19" si="12">E19/E16</f>
        <v>0.36374471783365764</v>
      </c>
      <c r="M19" s="349">
        <f t="shared" si="12"/>
        <v>0.52958073293409713</v>
      </c>
      <c r="N19" s="351">
        <f t="shared" si="12"/>
        <v>0.51159669925173101</v>
      </c>
      <c r="O19" s="348">
        <f t="shared" si="12"/>
        <v>0.42669666815742391</v>
      </c>
      <c r="P19" s="349">
        <f t="shared" si="12"/>
        <v>0.49749215746294168</v>
      </c>
      <c r="Q19" s="350">
        <f t="shared" si="12"/>
        <v>0.48618020725685485</v>
      </c>
      <c r="S19" s="332">
        <f t="shared" si="1"/>
        <v>0.30263138646980231</v>
      </c>
      <c r="T19" s="333">
        <f t="shared" si="1"/>
        <v>-0.33277498865708566</v>
      </c>
      <c r="U19" s="208">
        <f t="shared" si="1"/>
        <v>-0.28378258094356995</v>
      </c>
    </row>
    <row r="20" spans="1:33" ht="6.75" customHeight="1"/>
    <row r="22" spans="1:33" ht="25.5" customHeight="1">
      <c r="A22" s="1" t="s">
        <v>134</v>
      </c>
    </row>
    <row r="23" spans="1:33" ht="15.75" thickBot="1"/>
    <row r="24" spans="1:33" ht="21.75" customHeight="1">
      <c r="A24" s="441" t="s">
        <v>16</v>
      </c>
      <c r="B24" s="428"/>
      <c r="C24" s="428"/>
      <c r="D24" s="428"/>
      <c r="E24" s="414" t="str">
        <f>E5</f>
        <v>jan - fev</v>
      </c>
      <c r="F24" s="477"/>
      <c r="G24" s="477"/>
      <c r="H24" s="477"/>
      <c r="I24" s="477"/>
      <c r="J24" s="415"/>
      <c r="L24" s="478" t="s">
        <v>131</v>
      </c>
      <c r="M24" s="477"/>
      <c r="N24" s="477"/>
      <c r="O24" s="477"/>
      <c r="P24" s="477"/>
      <c r="Q24" s="415"/>
      <c r="S24" s="471" t="s">
        <v>160</v>
      </c>
      <c r="T24" s="471"/>
      <c r="U24" s="471"/>
    </row>
    <row r="25" spans="1:33" ht="18.75" customHeight="1">
      <c r="A25" s="455"/>
      <c r="B25" s="429"/>
      <c r="C25" s="429"/>
      <c r="D25" s="429"/>
      <c r="E25" s="479">
        <f>E6</f>
        <v>2025</v>
      </c>
      <c r="F25" s="473"/>
      <c r="G25" s="474"/>
      <c r="H25" s="480">
        <f>H6</f>
        <v>2026</v>
      </c>
      <c r="I25" s="481"/>
      <c r="J25" s="482"/>
      <c r="L25" s="472">
        <f>E25</f>
        <v>2025</v>
      </c>
      <c r="M25" s="473"/>
      <c r="N25" s="474"/>
      <c r="O25" s="479">
        <f>H25</f>
        <v>2026</v>
      </c>
      <c r="P25" s="473"/>
      <c r="Q25" s="483"/>
      <c r="S25" s="475" t="s">
        <v>130</v>
      </c>
      <c r="T25" s="476" t="s">
        <v>129</v>
      </c>
      <c r="U25" s="429" t="s">
        <v>12</v>
      </c>
    </row>
    <row r="26" spans="1:33" ht="18.75" customHeight="1" thickBot="1">
      <c r="A26" s="442"/>
      <c r="B26" s="465"/>
      <c r="C26" s="465"/>
      <c r="D26" s="465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31"/>
      <c r="T26" s="419"/>
      <c r="U26" s="465"/>
    </row>
    <row r="27" spans="1:33" ht="24" customHeight="1" thickBot="1">
      <c r="A27" s="12" t="s">
        <v>20</v>
      </c>
      <c r="B27" s="13"/>
      <c r="C27" s="13"/>
      <c r="D27" s="13"/>
      <c r="E27" s="17">
        <v>1600.6729999999998</v>
      </c>
      <c r="F27" s="340">
        <v>7008.7110000000011</v>
      </c>
      <c r="G27" s="162">
        <v>8609.384</v>
      </c>
      <c r="H27" s="17">
        <v>2455.84</v>
      </c>
      <c r="I27" s="340">
        <v>5346.8310000000001</v>
      </c>
      <c r="J27" s="18">
        <v>7802.6710000000003</v>
      </c>
      <c r="L27" s="334">
        <f t="shared" ref="L27:Q27" si="13">E27/E35</f>
        <v>0.49428491758639626</v>
      </c>
      <c r="M27" s="343">
        <f t="shared" si="13"/>
        <v>0.3173185948486234</v>
      </c>
      <c r="N27" s="338">
        <f t="shared" si="13"/>
        <v>0.33994706001947983</v>
      </c>
      <c r="O27" s="334">
        <f t="shared" si="13"/>
        <v>0.65861032213667547</v>
      </c>
      <c r="P27" s="343">
        <f t="shared" si="13"/>
        <v>0.31911914126007285</v>
      </c>
      <c r="Q27" s="335">
        <f t="shared" si="13"/>
        <v>0.38091932112755117</v>
      </c>
      <c r="S27" s="325">
        <f t="shared" ref="S27:U38" si="14">(H27-E27)/E27</f>
        <v>0.53425465413610429</v>
      </c>
      <c r="T27" s="329">
        <f t="shared" si="14"/>
        <v>-0.23711635420550237</v>
      </c>
      <c r="U27" s="164">
        <f t="shared" si="14"/>
        <v>-9.3701593517027434E-2</v>
      </c>
    </row>
    <row r="28" spans="1:33" ht="24" customHeight="1">
      <c r="A28" s="46"/>
      <c r="B28" s="177" t="s">
        <v>33</v>
      </c>
      <c r="C28" s="177"/>
      <c r="D28" s="178"/>
      <c r="E28" s="39">
        <v>778.9799999999999</v>
      </c>
      <c r="F28" s="153">
        <v>3480.6549999999997</v>
      </c>
      <c r="G28" s="112">
        <v>4259.6349999999993</v>
      </c>
      <c r="H28" s="39">
        <v>1262.4900000000002</v>
      </c>
      <c r="I28" s="153">
        <v>3311.9210000000003</v>
      </c>
      <c r="J28" s="20">
        <v>4574.4110000000001</v>
      </c>
      <c r="L28" s="345">
        <f t="shared" ref="L28:Q28" si="15">E28/E27</f>
        <v>0.48665779956305882</v>
      </c>
      <c r="M28" s="346">
        <f t="shared" si="15"/>
        <v>0.49661842241747439</v>
      </c>
      <c r="N28" s="347">
        <f t="shared" si="15"/>
        <v>0.49476652452719028</v>
      </c>
      <c r="O28" s="345">
        <f t="shared" si="15"/>
        <v>0.51407664994462188</v>
      </c>
      <c r="P28" s="346">
        <f t="shared" si="15"/>
        <v>0.61941755780199526</v>
      </c>
      <c r="Q28" s="347">
        <f t="shared" si="15"/>
        <v>0.5862621914982703</v>
      </c>
      <c r="S28" s="326">
        <f t="shared" si="14"/>
        <v>0.62069629515520341</v>
      </c>
      <c r="T28" s="330">
        <f t="shared" si="14"/>
        <v>-4.8477657222562844E-2</v>
      </c>
      <c r="U28" s="209">
        <f t="shared" si="14"/>
        <v>7.3897411397925133E-2</v>
      </c>
    </row>
    <row r="29" spans="1:33" ht="24" customHeight="1">
      <c r="A29" s="8"/>
      <c r="B29" t="s">
        <v>37</v>
      </c>
      <c r="E29" s="19">
        <v>290.48600000000005</v>
      </c>
      <c r="F29" s="154">
        <v>1550.6060000000002</v>
      </c>
      <c r="G29" s="119">
        <v>1841.0920000000003</v>
      </c>
      <c r="H29" s="19">
        <v>286.83100000000002</v>
      </c>
      <c r="I29" s="154">
        <v>1192.1880000000003</v>
      </c>
      <c r="J29" s="20">
        <v>1479.0190000000002</v>
      </c>
      <c r="L29" s="345">
        <f t="shared" ref="L29:Q29" si="16">E29/E27</f>
        <v>0.18147741606186904</v>
      </c>
      <c r="M29" s="346">
        <f t="shared" si="16"/>
        <v>0.22123982569690775</v>
      </c>
      <c r="N29" s="347">
        <f t="shared" si="16"/>
        <v>0.21384712309266266</v>
      </c>
      <c r="O29" s="345">
        <f t="shared" si="16"/>
        <v>0.11679547527526223</v>
      </c>
      <c r="P29" s="346">
        <f t="shared" si="16"/>
        <v>0.22297095232671471</v>
      </c>
      <c r="Q29" s="347">
        <f t="shared" si="16"/>
        <v>0.189552910791702</v>
      </c>
      <c r="S29" s="326">
        <f t="shared" si="14"/>
        <v>-1.2582361972694137E-2</v>
      </c>
      <c r="T29" s="330">
        <f t="shared" si="14"/>
        <v>-0.23114704831530372</v>
      </c>
      <c r="U29" s="209">
        <f t="shared" si="14"/>
        <v>-0.19666208967286808</v>
      </c>
    </row>
    <row r="30" spans="1:33" ht="24" customHeight="1" thickBot="1">
      <c r="A30" s="8"/>
      <c r="B30" t="s">
        <v>36</v>
      </c>
      <c r="E30" s="19">
        <v>531.20699999999999</v>
      </c>
      <c r="F30" s="154">
        <v>1977.4500000000003</v>
      </c>
      <c r="G30" s="119">
        <v>2508.6570000000002</v>
      </c>
      <c r="H30" s="19">
        <v>906.51900000000001</v>
      </c>
      <c r="I30" s="154">
        <v>842.72199999999998</v>
      </c>
      <c r="J30" s="20">
        <v>1749.241</v>
      </c>
      <c r="L30" s="345">
        <f t="shared" ref="L30:Q30" si="17">E30/E27</f>
        <v>0.33186478437507227</v>
      </c>
      <c r="M30" s="346">
        <f t="shared" si="17"/>
        <v>0.28214175188561774</v>
      </c>
      <c r="N30" s="347">
        <f t="shared" si="17"/>
        <v>0.2913863523801471</v>
      </c>
      <c r="O30" s="345">
        <f t="shared" si="17"/>
        <v>0.36912787478011594</v>
      </c>
      <c r="P30" s="346">
        <f t="shared" si="17"/>
        <v>0.15761148987129012</v>
      </c>
      <c r="Q30" s="347">
        <f t="shared" si="17"/>
        <v>0.22418489771002775</v>
      </c>
      <c r="S30" s="326">
        <f t="shared" si="14"/>
        <v>0.70652683417198947</v>
      </c>
      <c r="T30" s="330">
        <f t="shared" si="14"/>
        <v>-0.57383397810311265</v>
      </c>
      <c r="U30" s="209">
        <f t="shared" si="14"/>
        <v>-0.30271814759849597</v>
      </c>
    </row>
    <row r="31" spans="1:33" ht="24" customHeight="1" thickBot="1">
      <c r="A31" s="12" t="s">
        <v>21</v>
      </c>
      <c r="B31" s="13"/>
      <c r="C31" s="13"/>
      <c r="D31" s="13"/>
      <c r="E31" s="17">
        <v>1637.6880000000001</v>
      </c>
      <c r="F31" s="340">
        <v>15078.589</v>
      </c>
      <c r="G31" s="162">
        <v>16716.277000000002</v>
      </c>
      <c r="H31" s="17">
        <v>1272.981</v>
      </c>
      <c r="I31" s="340">
        <v>11408.136999999999</v>
      </c>
      <c r="J31" s="18">
        <v>12681.117999999999</v>
      </c>
      <c r="L31" s="334">
        <f t="shared" ref="L31:Q31" si="18">E31/E35</f>
        <v>0.50571508241360374</v>
      </c>
      <c r="M31" s="343">
        <f t="shared" si="18"/>
        <v>0.68268140515137654</v>
      </c>
      <c r="N31" s="335">
        <f t="shared" si="18"/>
        <v>0.66005293998052017</v>
      </c>
      <c r="O31" s="334">
        <f t="shared" si="18"/>
        <v>0.34138967786332464</v>
      </c>
      <c r="P31" s="343">
        <f t="shared" si="18"/>
        <v>0.6808808587399271</v>
      </c>
      <c r="Q31" s="335">
        <f t="shared" si="18"/>
        <v>0.61908067887244878</v>
      </c>
      <c r="S31" s="327">
        <f t="shared" si="14"/>
        <v>-0.22269626448993954</v>
      </c>
      <c r="T31" s="331">
        <f t="shared" si="14"/>
        <v>-0.24342145011048455</v>
      </c>
      <c r="U31" s="328">
        <f t="shared" si="14"/>
        <v>-0.24139101068976082</v>
      </c>
    </row>
    <row r="32" spans="1:33" ht="24" customHeight="1">
      <c r="A32" s="46"/>
      <c r="B32" s="3" t="s">
        <v>33</v>
      </c>
      <c r="C32" s="3"/>
      <c r="D32" s="3"/>
      <c r="E32" s="19">
        <v>1190.7770000000003</v>
      </c>
      <c r="F32" s="154">
        <v>8783.1370000000024</v>
      </c>
      <c r="G32" s="119">
        <v>9973.9140000000025</v>
      </c>
      <c r="H32" s="19">
        <v>926.13599999999997</v>
      </c>
      <c r="I32" s="154">
        <v>5578.5929999999998</v>
      </c>
      <c r="J32" s="20">
        <v>6504.7289999999994</v>
      </c>
      <c r="L32" s="336">
        <f>E32/G32</f>
        <v>0.1193891385067086</v>
      </c>
      <c r="M32" s="344">
        <f>F32/G32</f>
        <v>0.88061086149329137</v>
      </c>
      <c r="N32" s="337">
        <f t="shared" ref="N32:N34" si="19">L32+M32</f>
        <v>1</v>
      </c>
      <c r="O32" s="336">
        <f>H32/J32</f>
        <v>0.14237887543047528</v>
      </c>
      <c r="P32" s="344">
        <f>I32/J32</f>
        <v>0.85762112456952477</v>
      </c>
      <c r="Q32" s="337">
        <f t="shared" ref="Q32:Q34" si="20">O32+P32</f>
        <v>1</v>
      </c>
      <c r="S32" s="326">
        <f t="shared" si="14"/>
        <v>-0.22224228381972463</v>
      </c>
      <c r="T32" s="330">
        <f t="shared" si="14"/>
        <v>-0.3648518746775784</v>
      </c>
      <c r="U32" s="209">
        <f t="shared" si="14"/>
        <v>-0.34782583848226506</v>
      </c>
    </row>
    <row r="33" spans="1:21" ht="24" customHeight="1">
      <c r="A33" s="8"/>
      <c r="B33" s="3" t="s">
        <v>37</v>
      </c>
      <c r="D33" s="3"/>
      <c r="E33" s="19">
        <v>99.021000000000001</v>
      </c>
      <c r="F33" s="154">
        <v>1415.91</v>
      </c>
      <c r="G33" s="119">
        <v>1514.931</v>
      </c>
      <c r="H33" s="19">
        <v>134.97900000000001</v>
      </c>
      <c r="I33" s="154">
        <v>1434.5300000000002</v>
      </c>
      <c r="J33" s="20">
        <v>1569.5090000000002</v>
      </c>
      <c r="L33" s="345">
        <f>E33/G33</f>
        <v>6.5363372985304286E-2</v>
      </c>
      <c r="M33" s="346">
        <f>F33/G33</f>
        <v>0.93463662701469574</v>
      </c>
      <c r="N33" s="347">
        <f t="shared" si="19"/>
        <v>1</v>
      </c>
      <c r="O33" s="345">
        <f>H33/J33</f>
        <v>8.6000781136011326E-2</v>
      </c>
      <c r="P33" s="346">
        <f>I33/J33</f>
        <v>0.91399921886398872</v>
      </c>
      <c r="Q33" s="347">
        <f t="shared" si="20"/>
        <v>1</v>
      </c>
      <c r="S33" s="326">
        <f t="shared" si="14"/>
        <v>0.36313509255612458</v>
      </c>
      <c r="T33" s="330">
        <f t="shared" si="14"/>
        <v>1.3150553354379951E-2</v>
      </c>
      <c r="U33" s="209">
        <f t="shared" si="14"/>
        <v>3.6026723329313483E-2</v>
      </c>
    </row>
    <row r="34" spans="1:21" ht="24" customHeight="1" thickBot="1">
      <c r="A34" s="8"/>
      <c r="B34" t="s">
        <v>36</v>
      </c>
      <c r="E34" s="19">
        <v>347.89</v>
      </c>
      <c r="F34" s="154">
        <v>4879.5419999999986</v>
      </c>
      <c r="G34" s="119">
        <v>5227.4319999999989</v>
      </c>
      <c r="H34" s="19">
        <v>211.86599999999999</v>
      </c>
      <c r="I34" s="154">
        <v>4395.0140000000001</v>
      </c>
      <c r="J34" s="20">
        <v>4606.88</v>
      </c>
      <c r="L34" s="348">
        <f>E34/G34</f>
        <v>6.6550841790003215E-2</v>
      </c>
      <c r="M34" s="349">
        <f>F34/G34</f>
        <v>0.93344915820999674</v>
      </c>
      <c r="N34" s="350">
        <f t="shared" si="19"/>
        <v>1</v>
      </c>
      <c r="O34" s="348">
        <f>H34/J34</f>
        <v>4.5989042475601705E-2</v>
      </c>
      <c r="P34" s="349">
        <f>I34/J34</f>
        <v>0.95401095752439835</v>
      </c>
      <c r="Q34" s="350">
        <f t="shared" si="20"/>
        <v>1</v>
      </c>
      <c r="S34" s="326">
        <f t="shared" si="14"/>
        <v>-0.39099715427290238</v>
      </c>
      <c r="T34" s="330">
        <f t="shared" si="14"/>
        <v>-9.9297843936992161E-2</v>
      </c>
      <c r="U34" s="209">
        <f t="shared" si="14"/>
        <v>-0.11871067858941042</v>
      </c>
    </row>
    <row r="35" spans="1:21" ht="24" customHeight="1" thickBot="1">
      <c r="A35" s="12" t="s">
        <v>12</v>
      </c>
      <c r="B35" s="13"/>
      <c r="C35" s="13"/>
      <c r="D35" s="13"/>
      <c r="E35" s="17">
        <v>3238.3609999999999</v>
      </c>
      <c r="F35" s="340">
        <v>22087.300000000003</v>
      </c>
      <c r="G35" s="162">
        <v>25325.661</v>
      </c>
      <c r="H35" s="17">
        <v>3728.8209999999999</v>
      </c>
      <c r="I35" s="340">
        <v>16754.968000000001</v>
      </c>
      <c r="J35" s="18">
        <v>20483.789000000001</v>
      </c>
      <c r="L35" s="334">
        <f>L27+L31</f>
        <v>1</v>
      </c>
      <c r="M35" s="343">
        <f t="shared" ref="M35:Q35" si="21">M27+M31</f>
        <v>1</v>
      </c>
      <c r="N35" s="338">
        <f t="shared" si="21"/>
        <v>1</v>
      </c>
      <c r="O35" s="334">
        <f t="shared" si="21"/>
        <v>1</v>
      </c>
      <c r="P35" s="343">
        <f t="shared" si="21"/>
        <v>1</v>
      </c>
      <c r="Q35" s="335">
        <f t="shared" si="21"/>
        <v>1</v>
      </c>
      <c r="S35" s="327">
        <f t="shared" si="14"/>
        <v>0.15145315794008143</v>
      </c>
      <c r="T35" s="331">
        <f t="shared" si="14"/>
        <v>-0.24142072593752978</v>
      </c>
      <c r="U35" s="328">
        <f t="shared" si="14"/>
        <v>-0.19118442752589951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1969.7570000000001</v>
      </c>
      <c r="F36" s="342">
        <f t="shared" ref="F36:G38" si="22">F28+F32</f>
        <v>12263.792000000001</v>
      </c>
      <c r="G36" s="324">
        <f t="shared" si="22"/>
        <v>14233.549000000003</v>
      </c>
      <c r="H36" s="180">
        <f>H28+H32</f>
        <v>2188.6260000000002</v>
      </c>
      <c r="I36" s="342">
        <f t="shared" ref="I36:J38" si="23">I28+I32</f>
        <v>8890.5139999999992</v>
      </c>
      <c r="J36" s="356">
        <f t="shared" si="23"/>
        <v>11079.14</v>
      </c>
      <c r="L36" s="336">
        <f>E36/E35</f>
        <v>0.60825738699298815</v>
      </c>
      <c r="M36" s="344">
        <f t="shared" ref="M36:Q36" si="24">F36/F35</f>
        <v>0.55524179053121026</v>
      </c>
      <c r="N36" s="339">
        <f t="shared" si="24"/>
        <v>0.56202082938723708</v>
      </c>
      <c r="O36" s="336">
        <f t="shared" si="24"/>
        <v>0.58694852877089043</v>
      </c>
      <c r="P36" s="344">
        <f t="shared" si="24"/>
        <v>0.53061957504186219</v>
      </c>
      <c r="Q36" s="337">
        <f t="shared" si="24"/>
        <v>0.54087356592083613</v>
      </c>
      <c r="S36" s="326">
        <f t="shared" si="14"/>
        <v>0.11111472125749529</v>
      </c>
      <c r="T36" s="330">
        <f t="shared" si="14"/>
        <v>-0.27505994883148716</v>
      </c>
      <c r="U36" s="209">
        <f t="shared" si="14"/>
        <v>-0.22161788321380724</v>
      </c>
    </row>
    <row r="37" spans="1:21" ht="24" customHeight="1">
      <c r="A37" s="8"/>
      <c r="B37" s="3" t="s">
        <v>37</v>
      </c>
      <c r="C37" s="3"/>
      <c r="D37" s="183"/>
      <c r="E37" s="19">
        <f>E29+E33</f>
        <v>389.50700000000006</v>
      </c>
      <c r="F37" s="154">
        <f t="shared" si="22"/>
        <v>2966.5160000000005</v>
      </c>
      <c r="G37" s="119">
        <f t="shared" si="22"/>
        <v>3356.0230000000001</v>
      </c>
      <c r="H37" s="19">
        <f>H29+H33</f>
        <v>421.81000000000006</v>
      </c>
      <c r="I37" s="154">
        <f t="shared" si="23"/>
        <v>2626.7180000000008</v>
      </c>
      <c r="J37" s="20">
        <f t="shared" si="23"/>
        <v>3048.5280000000002</v>
      </c>
      <c r="L37" s="345">
        <f>E37/E35</f>
        <v>0.12027905474405111</v>
      </c>
      <c r="M37" s="346">
        <f t="shared" ref="M37:Q37" si="25">F37/F35</f>
        <v>0.13430867512099715</v>
      </c>
      <c r="N37" s="323">
        <f t="shared" si="25"/>
        <v>0.13251472488714117</v>
      </c>
      <c r="O37" s="345">
        <f t="shared" si="25"/>
        <v>0.1131215469983676</v>
      </c>
      <c r="P37" s="346">
        <f t="shared" si="25"/>
        <v>0.15677248682301276</v>
      </c>
      <c r="Q37" s="347">
        <f t="shared" si="25"/>
        <v>0.14882637191781267</v>
      </c>
      <c r="S37" s="326">
        <f t="shared" si="14"/>
        <v>8.2933040997979476E-2</v>
      </c>
      <c r="T37" s="330">
        <f t="shared" si="14"/>
        <v>-0.11454446899999855</v>
      </c>
      <c r="U37" s="209">
        <f t="shared" si="14"/>
        <v>-9.1624819019416701E-2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879.09699999999998</v>
      </c>
      <c r="F38" s="155">
        <f t="shared" si="22"/>
        <v>6856.9919999999984</v>
      </c>
      <c r="G38" s="123">
        <f t="shared" si="22"/>
        <v>7736.088999999999</v>
      </c>
      <c r="H38" s="21">
        <f>H30+H34</f>
        <v>1118.385</v>
      </c>
      <c r="I38" s="155">
        <f t="shared" si="23"/>
        <v>5237.7359999999999</v>
      </c>
      <c r="J38" s="22">
        <f t="shared" si="23"/>
        <v>6356.1210000000001</v>
      </c>
      <c r="L38" s="348">
        <f>E38/E35</f>
        <v>0.27146355826296081</v>
      </c>
      <c r="M38" s="349">
        <f t="shared" ref="M38:Q38" si="26">F38/F35</f>
        <v>0.31044953434779249</v>
      </c>
      <c r="N38" s="351">
        <f t="shared" si="26"/>
        <v>0.30546444572562187</v>
      </c>
      <c r="O38" s="348">
        <f t="shared" si="26"/>
        <v>0.29992992423074211</v>
      </c>
      <c r="P38" s="349">
        <f t="shared" si="26"/>
        <v>0.31260793813512505</v>
      </c>
      <c r="Q38" s="350">
        <f t="shared" si="26"/>
        <v>0.31030006216135109</v>
      </c>
      <c r="S38" s="332">
        <f t="shared" si="14"/>
        <v>0.27219749356441897</v>
      </c>
      <c r="T38" s="333">
        <f t="shared" si="14"/>
        <v>-0.23614669522729484</v>
      </c>
      <c r="U38" s="208">
        <f t="shared" si="14"/>
        <v>-0.17838057447374236</v>
      </c>
    </row>
    <row r="41" spans="1:21">
      <c r="A41" s="1" t="s">
        <v>133</v>
      </c>
    </row>
    <row r="42" spans="1:21" ht="15.75" thickBot="1"/>
    <row r="43" spans="1:21" ht="22.5" customHeight="1">
      <c r="A43" s="441" t="s">
        <v>16</v>
      </c>
      <c r="B43" s="428"/>
      <c r="C43" s="428"/>
      <c r="D43" s="428"/>
      <c r="E43" s="414" t="str">
        <f>E24</f>
        <v>jan - fev</v>
      </c>
      <c r="F43" s="477"/>
      <c r="G43" s="477"/>
      <c r="H43" s="477"/>
      <c r="I43" s="477"/>
      <c r="J43" s="415"/>
      <c r="L43" s="484" t="s">
        <v>160</v>
      </c>
      <c r="M43" s="471"/>
      <c r="N43" s="471"/>
    </row>
    <row r="44" spans="1:21" ht="18.75" customHeight="1">
      <c r="A44" s="455"/>
      <c r="B44" s="429"/>
      <c r="C44" s="429"/>
      <c r="D44" s="429"/>
      <c r="E44" s="479">
        <f>E25</f>
        <v>2025</v>
      </c>
      <c r="F44" s="473"/>
      <c r="G44" s="474"/>
      <c r="H44" s="480">
        <f>H25</f>
        <v>2026</v>
      </c>
      <c r="I44" s="481"/>
      <c r="J44" s="482"/>
      <c r="L44" s="485" t="s">
        <v>130</v>
      </c>
      <c r="M44" s="476" t="s">
        <v>129</v>
      </c>
      <c r="N44" s="429" t="s">
        <v>12</v>
      </c>
      <c r="S44" t="s">
        <v>136</v>
      </c>
    </row>
    <row r="45" spans="1:21" ht="18.75" customHeight="1" thickBot="1">
      <c r="A45" s="442"/>
      <c r="B45" s="465"/>
      <c r="C45" s="465"/>
      <c r="D45" s="465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25"/>
      <c r="M45" s="419"/>
      <c r="N45" s="465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1.365208639843067</v>
      </c>
      <c r="F46" s="359">
        <f t="shared" ref="F46:J46" si="27">(F27/F8)*10</f>
        <v>1.0339296019656832</v>
      </c>
      <c r="G46" s="360">
        <f t="shared" si="27"/>
        <v>1.0827797157833161</v>
      </c>
      <c r="H46" s="358">
        <f t="shared" si="27"/>
        <v>1.4053890108129297</v>
      </c>
      <c r="I46" s="359">
        <f t="shared" si="27"/>
        <v>1.5206648589892138</v>
      </c>
      <c r="J46" s="361">
        <f t="shared" si="27"/>
        <v>1.4823945167138812</v>
      </c>
      <c r="L46" s="365">
        <f>(H46-E46)/E46</f>
        <v>2.9431670586615621E-2</v>
      </c>
      <c r="M46" s="329">
        <f>(I46-F46)/F46</f>
        <v>0.470762473671477</v>
      </c>
      <c r="N46" s="164">
        <f>(J46-G46)/G46</f>
        <v>0.36906380411963247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8">(E28/E9)*10</f>
        <v>1.7364148243255895</v>
      </c>
      <c r="F47" s="156">
        <f t="shared" si="28"/>
        <v>2.3318253014388932</v>
      </c>
      <c r="G47" s="362">
        <f t="shared" si="28"/>
        <v>2.1942313556772608</v>
      </c>
      <c r="H47" s="124">
        <f t="shared" si="28"/>
        <v>1.8187279319927219</v>
      </c>
      <c r="I47" s="156">
        <f t="shared" si="28"/>
        <v>2.3984150675041045</v>
      </c>
      <c r="J47" s="363">
        <f t="shared" si="28"/>
        <v>2.2044929254375818</v>
      </c>
      <c r="L47" s="326">
        <f t="shared" ref="L47:N57" si="29">(H47-E47)/E47</f>
        <v>4.7404057206838345E-2</v>
      </c>
      <c r="M47" s="330">
        <f t="shared" si="29"/>
        <v>2.8556927495434974E-2</v>
      </c>
      <c r="N47" s="209">
        <f t="shared" si="29"/>
        <v>4.6766124883643881E-3</v>
      </c>
    </row>
    <row r="48" spans="1:21" ht="24" customHeight="1">
      <c r="A48" s="8"/>
      <c r="B48" t="s">
        <v>37</v>
      </c>
      <c r="E48" s="125">
        <f t="shared" si="28"/>
        <v>1.4639217860202591</v>
      </c>
      <c r="F48" s="157">
        <f t="shared" si="28"/>
        <v>1.1566723234432987</v>
      </c>
      <c r="G48" s="364">
        <f t="shared" si="28"/>
        <v>1.1962872115425229</v>
      </c>
      <c r="H48" s="125">
        <f t="shared" si="28"/>
        <v>1.9685869982979192</v>
      </c>
      <c r="I48" s="157">
        <f t="shared" si="28"/>
        <v>1.4393243003415446</v>
      </c>
      <c r="J48" s="363">
        <f t="shared" si="28"/>
        <v>1.5184984409666935</v>
      </c>
      <c r="L48" s="326">
        <f t="shared" si="29"/>
        <v>0.34473509247349637</v>
      </c>
      <c r="M48" s="330">
        <f t="shared" si="29"/>
        <v>0.24436650827506529</v>
      </c>
      <c r="N48" s="209">
        <f t="shared" si="29"/>
        <v>0.26934270158142315</v>
      </c>
    </row>
    <row r="49" spans="1:14" ht="24" customHeight="1" thickBot="1">
      <c r="A49" s="8"/>
      <c r="B49" t="s">
        <v>36</v>
      </c>
      <c r="E49" s="125">
        <f t="shared" si="28"/>
        <v>1.0109928801307879</v>
      </c>
      <c r="F49" s="157">
        <f t="shared" si="28"/>
        <v>0.50119593061701506</v>
      </c>
      <c r="G49" s="364">
        <f t="shared" si="28"/>
        <v>0.56110858365239702</v>
      </c>
      <c r="H49" s="125">
        <f t="shared" si="28"/>
        <v>0.9988309570506182</v>
      </c>
      <c r="I49" s="157">
        <f t="shared" si="28"/>
        <v>0.64480641009749506</v>
      </c>
      <c r="J49" s="363">
        <f t="shared" si="28"/>
        <v>0.78989694371416252</v>
      </c>
      <c r="L49" s="326">
        <f t="shared" si="29"/>
        <v>-1.202968222545384E-2</v>
      </c>
      <c r="M49" s="330">
        <f t="shared" si="29"/>
        <v>0.28653560555386637</v>
      </c>
      <c r="N49" s="209">
        <f t="shared" si="29"/>
        <v>0.40774346842553089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8"/>
        <v>1.5125194526924375</v>
      </c>
      <c r="F50" s="359">
        <f t="shared" si="28"/>
        <v>1.2819541019185963</v>
      </c>
      <c r="G50" s="360">
        <f t="shared" si="28"/>
        <v>1.3013894336340535</v>
      </c>
      <c r="H50" s="358">
        <f t="shared" si="28"/>
        <v>1.6818906688687036</v>
      </c>
      <c r="I50" s="359">
        <f t="shared" si="28"/>
        <v>1.1818505041296414</v>
      </c>
      <c r="J50" s="361">
        <f t="shared" si="28"/>
        <v>1.2182079128500958</v>
      </c>
      <c r="L50" s="327">
        <f t="shared" si="29"/>
        <v>0.1119795291721824</v>
      </c>
      <c r="M50" s="331">
        <f t="shared" si="29"/>
        <v>-7.8086725288477904E-2</v>
      </c>
      <c r="N50" s="328">
        <f t="shared" si="29"/>
        <v>-6.3917470538913307E-2</v>
      </c>
    </row>
    <row r="51" spans="1:14" ht="24" customHeight="1">
      <c r="A51" s="46"/>
      <c r="B51" s="3" t="s">
        <v>33</v>
      </c>
      <c r="C51" s="3"/>
      <c r="D51" s="3"/>
      <c r="E51" s="125">
        <f t="shared" si="28"/>
        <v>1.760762104733951</v>
      </c>
      <c r="F51" s="157">
        <f t="shared" si="28"/>
        <v>2.04273964255521</v>
      </c>
      <c r="G51" s="364">
        <f t="shared" si="28"/>
        <v>2.0044160234085009</v>
      </c>
      <c r="H51" s="125">
        <f t="shared" si="28"/>
        <v>2.0397449592000791</v>
      </c>
      <c r="I51" s="157">
        <f t="shared" si="28"/>
        <v>1.932829031068882</v>
      </c>
      <c r="J51" s="363">
        <f t="shared" si="28"/>
        <v>1.947362149905532</v>
      </c>
      <c r="L51" s="326">
        <f t="shared" si="29"/>
        <v>0.15844437685026286</v>
      </c>
      <c r="M51" s="330">
        <f t="shared" si="29"/>
        <v>-5.380549199546724E-2</v>
      </c>
      <c r="N51" s="209">
        <f t="shared" si="29"/>
        <v>-2.8464087712664059E-2</v>
      </c>
    </row>
    <row r="52" spans="1:14" ht="24" customHeight="1">
      <c r="A52" s="8"/>
      <c r="B52" s="3" t="s">
        <v>37</v>
      </c>
      <c r="D52" s="3"/>
      <c r="E52" s="125">
        <f t="shared" si="28"/>
        <v>0.88749966389717971</v>
      </c>
      <c r="F52" s="157">
        <f t="shared" si="28"/>
        <v>0.89103396716557703</v>
      </c>
      <c r="G52" s="364">
        <f t="shared" si="28"/>
        <v>0.89080209356846907</v>
      </c>
      <c r="H52" s="125">
        <f t="shared" si="28"/>
        <v>0.95172924378635659</v>
      </c>
      <c r="I52" s="157">
        <f t="shared" si="28"/>
        <v>0.94249117315851783</v>
      </c>
      <c r="J52" s="363">
        <f t="shared" si="28"/>
        <v>0.94327860004916209</v>
      </c>
      <c r="L52" s="326">
        <f t="shared" si="29"/>
        <v>7.2371385029187038E-2</v>
      </c>
      <c r="M52" s="330">
        <f t="shared" si="29"/>
        <v>5.7749993702965893E-2</v>
      </c>
      <c r="N52" s="209">
        <f t="shared" si="29"/>
        <v>5.8909276100235788E-2</v>
      </c>
    </row>
    <row r="53" spans="1:14" ht="24" customHeight="1" thickBot="1">
      <c r="A53" s="8"/>
      <c r="B53" t="s">
        <v>36</v>
      </c>
      <c r="E53" s="125">
        <f t="shared" si="28"/>
        <v>1.1797000308582319</v>
      </c>
      <c r="F53" s="157">
        <f t="shared" si="28"/>
        <v>0.83078065638513121</v>
      </c>
      <c r="G53" s="364">
        <f t="shared" si="28"/>
        <v>0.84746185318284195</v>
      </c>
      <c r="H53" s="125">
        <f t="shared" si="28"/>
        <v>1.3158970218316202</v>
      </c>
      <c r="I53" s="157">
        <f t="shared" si="28"/>
        <v>0.8380264891797683</v>
      </c>
      <c r="J53" s="363">
        <f t="shared" si="28"/>
        <v>0.85226009280201631</v>
      </c>
      <c r="L53" s="326">
        <f t="shared" si="29"/>
        <v>0.11545052760090621</v>
      </c>
      <c r="M53" s="330">
        <f t="shared" si="29"/>
        <v>8.7217158210747756E-3</v>
      </c>
      <c r="N53" s="209">
        <f t="shared" si="29"/>
        <v>5.6618945161406907E-3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8"/>
        <v>1.4359338071948313</v>
      </c>
      <c r="F54" s="359">
        <f t="shared" si="28"/>
        <v>1.1912742329755999</v>
      </c>
      <c r="G54" s="360">
        <f t="shared" si="28"/>
        <v>1.2178062623469468</v>
      </c>
      <c r="H54" s="358">
        <f t="shared" si="28"/>
        <v>1.4889554849220545</v>
      </c>
      <c r="I54" s="359">
        <f t="shared" si="28"/>
        <v>1.272314467833999</v>
      </c>
      <c r="J54" s="361">
        <f t="shared" si="28"/>
        <v>1.3069301251581602</v>
      </c>
      <c r="L54" s="327">
        <f t="shared" si="29"/>
        <v>3.6924875966813347E-2</v>
      </c>
      <c r="M54" s="331">
        <f t="shared" si="29"/>
        <v>6.8028194193350836E-2</v>
      </c>
      <c r="N54" s="328">
        <f t="shared" si="29"/>
        <v>7.318394195104122E-2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8"/>
        <v>1.7510523166968768</v>
      </c>
      <c r="F55" s="156">
        <f t="shared" si="28"/>
        <v>2.1172361726888815</v>
      </c>
      <c r="G55" s="362">
        <f t="shared" si="28"/>
        <v>2.0576865862166773</v>
      </c>
      <c r="H55" s="124">
        <f t="shared" si="28"/>
        <v>1.9061266009757829</v>
      </c>
      <c r="I55" s="156">
        <f t="shared" si="28"/>
        <v>2.083497242045028</v>
      </c>
      <c r="J55" s="366">
        <f t="shared" si="28"/>
        <v>2.0458894650119284</v>
      </c>
      <c r="L55" s="326">
        <f t="shared" si="29"/>
        <v>8.8560623118007567E-2</v>
      </c>
      <c r="M55" s="330">
        <f t="shared" si="29"/>
        <v>-1.5935364735907225E-2</v>
      </c>
      <c r="N55" s="209">
        <f t="shared" si="29"/>
        <v>-5.7331963398952286E-3</v>
      </c>
    </row>
    <row r="56" spans="1:14" ht="24" customHeight="1">
      <c r="A56" s="8"/>
      <c r="B56" s="3" t="s">
        <v>37</v>
      </c>
      <c r="C56" s="3"/>
      <c r="D56" s="183"/>
      <c r="E56" s="125">
        <f t="shared" si="28"/>
        <v>1.2564620342383788</v>
      </c>
      <c r="F56" s="157">
        <f t="shared" si="28"/>
        <v>1.0125875577161558</v>
      </c>
      <c r="G56" s="364">
        <f t="shared" si="28"/>
        <v>1.0359240311120799</v>
      </c>
      <c r="H56" s="125">
        <f t="shared" si="28"/>
        <v>1.4670172400001393</v>
      </c>
      <c r="I56" s="157">
        <f t="shared" si="28"/>
        <v>1.1175816120005497</v>
      </c>
      <c r="J56" s="363">
        <f t="shared" si="28"/>
        <v>1.1556699905378849</v>
      </c>
      <c r="L56" s="326">
        <f t="shared" si="29"/>
        <v>0.16757784956820554</v>
      </c>
      <c r="M56" s="330">
        <f t="shared" si="29"/>
        <v>0.1036888647152678</v>
      </c>
      <c r="N56" s="209">
        <f t="shared" si="29"/>
        <v>0.11559337927247035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8"/>
        <v>1.071640855852781</v>
      </c>
      <c r="F57" s="158">
        <f t="shared" si="28"/>
        <v>0.69834589498523492</v>
      </c>
      <c r="G57" s="367">
        <f t="shared" si="28"/>
        <v>0.72712844995499182</v>
      </c>
      <c r="H57" s="126">
        <f t="shared" si="28"/>
        <v>1.04660368618313</v>
      </c>
      <c r="I57" s="158">
        <f t="shared" si="28"/>
        <v>0.79948115057211278</v>
      </c>
      <c r="J57" s="368">
        <f t="shared" si="28"/>
        <v>0.83413617630646908</v>
      </c>
      <c r="L57" s="332">
        <f t="shared" si="29"/>
        <v>-2.3363395985614144E-2</v>
      </c>
      <c r="M57" s="333">
        <f t="shared" si="29"/>
        <v>0.14482114996754747</v>
      </c>
      <c r="N57" s="208">
        <f t="shared" si="29"/>
        <v>0.14716481848303539</v>
      </c>
    </row>
  </sheetData>
  <mergeCells count="30"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43:D45"/>
    <mergeCell ref="E43:J43"/>
    <mergeCell ref="L43:N43"/>
    <mergeCell ref="E44:G44"/>
    <mergeCell ref="H44:J44"/>
    <mergeCell ref="L44:L45"/>
    <mergeCell ref="M44:M45"/>
    <mergeCell ref="N44:N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E49:N5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34481160-E66D-4B66-B511-E03A04FBC2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1FBF7F80-FEE2-420E-A5AE-C22FD19BD8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6DBD70D5-25AE-4B09-94D4-223B03B077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5758527D-F82E-4C55-8942-B4A2C8439BE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5AEF55FF-4508-4A23-87BA-A39D163E91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E89734B8-0A74-469F-8306-A226A487869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5728-5DB9-4155-8EA2-9F639DAEE9D1}">
  <sheetPr>
    <pageSetUpPr fitToPage="1"/>
  </sheetPr>
  <dimension ref="A1:AQ97"/>
  <sheetViews>
    <sheetView showGridLines="0" workbookViewId="0"/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153</v>
      </c>
    </row>
    <row r="3" spans="1:43" ht="8.25" customHeight="1" thickBot="1"/>
    <row r="4" spans="1:43">
      <c r="A4" s="468" t="s">
        <v>3</v>
      </c>
      <c r="B4" s="414" t="s">
        <v>137</v>
      </c>
      <c r="C4" s="477"/>
      <c r="D4" s="477"/>
      <c r="E4" s="477"/>
      <c r="F4" s="477"/>
      <c r="G4" s="492"/>
      <c r="H4" s="478" t="s">
        <v>139</v>
      </c>
      <c r="I4" s="477"/>
      <c r="J4" s="477"/>
      <c r="K4" s="477"/>
      <c r="L4" s="477"/>
      <c r="M4" s="492"/>
      <c r="N4" s="493" t="s">
        <v>160</v>
      </c>
      <c r="O4" s="471"/>
      <c r="P4" s="494"/>
      <c r="R4" s="478" t="s">
        <v>138</v>
      </c>
      <c r="S4" s="477"/>
      <c r="T4" s="477"/>
      <c r="U4" s="477"/>
      <c r="V4" s="477"/>
      <c r="W4" s="492"/>
      <c r="X4" s="477" t="s">
        <v>140</v>
      </c>
      <c r="Y4" s="477"/>
      <c r="Z4" s="477"/>
      <c r="AA4" s="477"/>
      <c r="AB4" s="477"/>
      <c r="AC4" s="415"/>
      <c r="AE4" s="471" t="s">
        <v>160</v>
      </c>
      <c r="AF4" s="471"/>
      <c r="AG4" s="471"/>
      <c r="AI4" s="462" t="s">
        <v>143</v>
      </c>
      <c r="AJ4" s="461"/>
      <c r="AK4" s="461"/>
      <c r="AL4" s="461"/>
      <c r="AM4" s="461"/>
      <c r="AN4" s="460"/>
      <c r="AO4" s="471" t="s">
        <v>160</v>
      </c>
      <c r="AP4" s="471"/>
      <c r="AQ4" s="471"/>
    </row>
    <row r="5" spans="1:43">
      <c r="A5" s="469"/>
      <c r="B5" s="497" t="s">
        <v>219</v>
      </c>
      <c r="C5" s="499"/>
      <c r="D5" s="509"/>
      <c r="E5" s="497" t="s">
        <v>220</v>
      </c>
      <c r="F5" s="499"/>
      <c r="G5" s="509"/>
      <c r="H5" s="499" t="str">
        <f>B5</f>
        <v>jan-fev 2025</v>
      </c>
      <c r="I5" s="473"/>
      <c r="J5" s="474"/>
      <c r="K5" s="497" t="str">
        <f>E5</f>
        <v>jan-fev 2026</v>
      </c>
      <c r="L5" s="473"/>
      <c r="M5" s="474"/>
      <c r="N5" s="479" t="s">
        <v>141</v>
      </c>
      <c r="O5" s="473"/>
      <c r="P5" s="483"/>
      <c r="R5" s="500" t="str">
        <f>H5</f>
        <v>jan-fev 2025</v>
      </c>
      <c r="S5" s="473"/>
      <c r="T5" s="474"/>
      <c r="U5" s="501" t="str">
        <f>K5</f>
        <v>jan-fev 2026</v>
      </c>
      <c r="V5" s="481"/>
      <c r="W5" s="495"/>
      <c r="X5" s="499" t="str">
        <f>R5</f>
        <v>jan-fev 2025</v>
      </c>
      <c r="Y5" s="473"/>
      <c r="Z5" s="474"/>
      <c r="AA5" s="497" t="str">
        <f>U5</f>
        <v>jan-fev 2026</v>
      </c>
      <c r="AB5" s="473"/>
      <c r="AC5" s="483"/>
      <c r="AE5" s="472" t="s">
        <v>142</v>
      </c>
      <c r="AF5" s="473"/>
      <c r="AG5" s="483"/>
      <c r="AI5" s="504" t="str">
        <f>X5</f>
        <v>jan-fev 2025</v>
      </c>
      <c r="AJ5" s="505"/>
      <c r="AK5" s="506"/>
      <c r="AL5" s="507" t="str">
        <f>AA5</f>
        <v>jan-fev 2026</v>
      </c>
      <c r="AM5" s="505"/>
      <c r="AN5" s="506"/>
      <c r="AO5" s="473" t="s">
        <v>143</v>
      </c>
      <c r="AP5" s="473"/>
      <c r="AQ5" s="483"/>
    </row>
    <row r="6" spans="1:43" ht="19.5" customHeight="1" thickBot="1">
      <c r="A6" s="470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172</v>
      </c>
      <c r="B7" s="39">
        <v>1908.44</v>
      </c>
      <c r="C7" s="370">
        <v>64015.979999999996</v>
      </c>
      <c r="D7" s="375">
        <v>65924.42</v>
      </c>
      <c r="E7" s="39">
        <v>808.67</v>
      </c>
      <c r="F7" s="379">
        <v>56737.59</v>
      </c>
      <c r="G7" s="377">
        <v>57546.259999999995</v>
      </c>
      <c r="H7" s="345">
        <f t="shared" ref="H7:H32" si="0">B7/$B$33</f>
        <v>8.462285443169873E-2</v>
      </c>
      <c r="I7" s="323">
        <f t="shared" ref="I7:I32" si="1">C7/$C$33</f>
        <v>0.34526894402068758</v>
      </c>
      <c r="J7" s="398">
        <f t="shared" ref="J7:J32" si="2">D7/$D$33</f>
        <v>0.31700326209685226</v>
      </c>
      <c r="K7" s="323">
        <f t="shared" ref="K7:K32" si="3">E7/$E$33</f>
        <v>3.229100115001278E-2</v>
      </c>
      <c r="L7" s="323">
        <f t="shared" ref="L7:L32" si="4">F7/$F$33</f>
        <v>0.43084568485617869</v>
      </c>
      <c r="M7" s="399">
        <f t="shared" ref="M7:M32" si="5">G7/$G$33</f>
        <v>0.36716322739012808</v>
      </c>
      <c r="N7" s="392">
        <f t="shared" ref="N7:P33" si="6">(E7-B7)/B7</f>
        <v>-0.57626647942822407</v>
      </c>
      <c r="O7" s="393">
        <f t="shared" si="6"/>
        <v>-0.11369645516635064</v>
      </c>
      <c r="P7" s="382">
        <f t="shared" si="6"/>
        <v>-0.12708735245603986</v>
      </c>
      <c r="R7" s="401">
        <v>194.91099999999997</v>
      </c>
      <c r="S7" s="369">
        <v>5992.0429999999997</v>
      </c>
      <c r="T7" s="374">
        <v>6186.9539999999997</v>
      </c>
      <c r="U7" s="39">
        <v>119.131</v>
      </c>
      <c r="V7" s="112">
        <v>5522.0940000000001</v>
      </c>
      <c r="W7" s="380">
        <v>5641.2250000000004</v>
      </c>
      <c r="X7" s="345">
        <f>R7/$R$33</f>
        <v>6.0188163086203166E-2</v>
      </c>
      <c r="Y7" s="323">
        <f>S7/$S$33</f>
        <v>0.27128906656766533</v>
      </c>
      <c r="Z7" s="398">
        <f>T7/$T$33</f>
        <v>0.24429585470641807</v>
      </c>
      <c r="AA7" s="323">
        <f>U7/$U$33</f>
        <v>3.19487044296307E-2</v>
      </c>
      <c r="AB7" s="323">
        <f>V7/$V$33</f>
        <v>0.32957950143503695</v>
      </c>
      <c r="AC7" s="399">
        <f>W7/$W$33</f>
        <v>0.27539948785842305</v>
      </c>
      <c r="AE7" s="392">
        <f t="shared" ref="AE7:AG33" si="7">(U7-R7)/R7</f>
        <v>-0.38879283365228223</v>
      </c>
      <c r="AF7" s="393">
        <f t="shared" si="7"/>
        <v>-7.8428843050692337E-2</v>
      </c>
      <c r="AG7" s="382">
        <f t="shared" si="7"/>
        <v>-8.8206409810061517E-2</v>
      </c>
      <c r="AI7" s="27">
        <f t="shared" ref="AI7:AN22" si="8">(R7/B7)*10</f>
        <v>1.021310599232881</v>
      </c>
      <c r="AJ7" s="28">
        <f t="shared" si="8"/>
        <v>0.93602300550581274</v>
      </c>
      <c r="AK7" s="406">
        <f t="shared" si="8"/>
        <v>0.93849198824957436</v>
      </c>
      <c r="AL7" s="28">
        <f t="shared" si="8"/>
        <v>1.4731719984666181</v>
      </c>
      <c r="AM7" s="28">
        <f t="shared" si="8"/>
        <v>0.97326904438486028</v>
      </c>
      <c r="AN7" s="402">
        <f t="shared" si="8"/>
        <v>0.98029394090945288</v>
      </c>
      <c r="AO7" s="383">
        <f t="shared" ref="AO7:AQ18" si="9">(AL7-AI7)/AI7</f>
        <v>0.44243288924362056</v>
      </c>
      <c r="AP7" s="381">
        <f t="shared" si="9"/>
        <v>3.9791798556190763E-2</v>
      </c>
      <c r="AQ7" s="382">
        <f t="shared" si="9"/>
        <v>4.454161909026555E-2</v>
      </c>
    </row>
    <row r="8" spans="1:43" ht="20.100000000000001" customHeight="1">
      <c r="A8" s="8" t="s">
        <v>168</v>
      </c>
      <c r="B8" s="19">
        <v>1158.45</v>
      </c>
      <c r="C8" s="371">
        <v>13472.43</v>
      </c>
      <c r="D8" s="375">
        <v>14630.880000000001</v>
      </c>
      <c r="E8" s="19">
        <v>1145.25</v>
      </c>
      <c r="F8" s="369">
        <v>10219.669999999998</v>
      </c>
      <c r="G8" s="377">
        <v>11364.919999999998</v>
      </c>
      <c r="H8" s="345">
        <f t="shared" si="0"/>
        <v>5.1367266309866377E-2</v>
      </c>
      <c r="I8" s="323">
        <f t="shared" si="1"/>
        <v>7.2663289377006057E-2</v>
      </c>
      <c r="J8" s="399">
        <f t="shared" si="2"/>
        <v>7.0353848958361623E-2</v>
      </c>
      <c r="K8" s="323">
        <f t="shared" si="3"/>
        <v>4.573097687196525E-2</v>
      </c>
      <c r="L8" s="323">
        <f t="shared" si="4"/>
        <v>7.760464834960637E-2</v>
      </c>
      <c r="M8" s="399">
        <f t="shared" si="5"/>
        <v>7.2511761949961895E-2</v>
      </c>
      <c r="N8" s="394">
        <f t="shared" si="6"/>
        <v>-1.1394535802149462E-2</v>
      </c>
      <c r="O8" s="395">
        <f t="shared" si="6"/>
        <v>-0.24143825575638558</v>
      </c>
      <c r="P8" s="386">
        <f t="shared" si="6"/>
        <v>-0.22322375687586821</v>
      </c>
      <c r="R8" s="401">
        <v>208.58399999999997</v>
      </c>
      <c r="S8" s="369">
        <v>1854.289</v>
      </c>
      <c r="T8" s="374">
        <v>2062.873</v>
      </c>
      <c r="U8" s="19">
        <v>216.70099999999999</v>
      </c>
      <c r="V8" s="119">
        <v>1660.625</v>
      </c>
      <c r="W8" s="375">
        <v>1877.326</v>
      </c>
      <c r="X8" s="345">
        <f t="shared" ref="X8:X32" si="10">R8/$R$33</f>
        <v>6.4410360673192391E-2</v>
      </c>
      <c r="Y8" s="323">
        <f t="shared" ref="Y8:Y32" si="11">S8/$S$33</f>
        <v>8.3952723963544584E-2</v>
      </c>
      <c r="Z8" s="399">
        <f t="shared" ref="Z8:Z32" si="12">T8/$T$33</f>
        <v>8.1453866100474129E-2</v>
      </c>
      <c r="AA8" s="323">
        <f t="shared" ref="AA8:AA32" si="13">U8/$U$33</f>
        <v>5.8115152215673524E-2</v>
      </c>
      <c r="AB8" s="323">
        <f t="shared" ref="AB8:AB32" si="14">V8/$V$33</f>
        <v>9.9112394604394319E-2</v>
      </c>
      <c r="AC8" s="399">
        <f t="shared" ref="AC8:AC32" si="15">W8/$W$33</f>
        <v>9.1649352568511616E-2</v>
      </c>
      <c r="AE8" s="394">
        <f t="shared" si="7"/>
        <v>3.891477773942402E-2</v>
      </c>
      <c r="AF8" s="395">
        <f t="shared" si="7"/>
        <v>-0.10444110923378179</v>
      </c>
      <c r="AG8" s="386">
        <f t="shared" si="7"/>
        <v>-8.9945915235693147E-2</v>
      </c>
      <c r="AI8" s="27">
        <f t="shared" si="8"/>
        <v>1.8005438301178294</v>
      </c>
      <c r="AJ8" s="28">
        <f t="shared" si="8"/>
        <v>1.376358236784307</v>
      </c>
      <c r="AK8" s="402">
        <f t="shared" si="8"/>
        <v>1.409944582964251</v>
      </c>
      <c r="AL8" s="28">
        <f t="shared" si="8"/>
        <v>1.8921720148439205</v>
      </c>
      <c r="AM8" s="28">
        <f t="shared" si="8"/>
        <v>1.6249301591930074</v>
      </c>
      <c r="AN8" s="402">
        <f t="shared" si="8"/>
        <v>1.6518602858621092</v>
      </c>
      <c r="AO8" s="384">
        <f t="shared" si="9"/>
        <v>5.0889172034259723E-2</v>
      </c>
      <c r="AP8" s="385">
        <f t="shared" si="9"/>
        <v>0.18060118053963797</v>
      </c>
      <c r="AQ8" s="386">
        <f t="shared" si="9"/>
        <v>0.17157816400787718</v>
      </c>
    </row>
    <row r="9" spans="1:43" ht="20.100000000000001" customHeight="1">
      <c r="A9" s="8" t="s">
        <v>169</v>
      </c>
      <c r="B9" s="19">
        <v>2021.98</v>
      </c>
      <c r="C9" s="371">
        <v>7130.21</v>
      </c>
      <c r="D9" s="375">
        <v>9152.19</v>
      </c>
      <c r="E9" s="19">
        <v>1482.6100000000001</v>
      </c>
      <c r="F9" s="369">
        <v>4893.0199999999995</v>
      </c>
      <c r="G9" s="377">
        <v>6375.6299999999992</v>
      </c>
      <c r="H9" s="345">
        <f t="shared" si="0"/>
        <v>8.9657374192432665E-2</v>
      </c>
      <c r="I9" s="323">
        <f t="shared" si="1"/>
        <v>3.8456649063964142E-2</v>
      </c>
      <c r="J9" s="399">
        <f t="shared" si="2"/>
        <v>4.4009095344793178E-2</v>
      </c>
      <c r="K9" s="323">
        <f t="shared" si="3"/>
        <v>5.9202098773319715E-2</v>
      </c>
      <c r="L9" s="323">
        <f t="shared" si="4"/>
        <v>3.7155905862673748E-2</v>
      </c>
      <c r="M9" s="399">
        <f t="shared" si="5"/>
        <v>4.0678523460001087E-2</v>
      </c>
      <c r="N9" s="394">
        <f t="shared" si="6"/>
        <v>-0.26675338034995394</v>
      </c>
      <c r="O9" s="395">
        <f t="shared" si="6"/>
        <v>-0.31376214725793494</v>
      </c>
      <c r="P9" s="386">
        <f t="shared" si="6"/>
        <v>-0.30337656888679115</v>
      </c>
      <c r="R9" s="401">
        <v>350.77100000000002</v>
      </c>
      <c r="S9" s="369">
        <v>1277.97</v>
      </c>
      <c r="T9" s="374">
        <v>1628.741</v>
      </c>
      <c r="U9" s="19">
        <v>311.90300000000002</v>
      </c>
      <c r="V9" s="119">
        <v>950.78099999999995</v>
      </c>
      <c r="W9" s="375">
        <v>1262.684</v>
      </c>
      <c r="X9" s="345">
        <f t="shared" si="10"/>
        <v>0.10831744824002019</v>
      </c>
      <c r="Y9" s="323">
        <f t="shared" si="11"/>
        <v>5.785994666618368E-2</v>
      </c>
      <c r="Z9" s="399">
        <f t="shared" si="12"/>
        <v>6.4311885087619217E-2</v>
      </c>
      <c r="AA9" s="323">
        <f t="shared" si="13"/>
        <v>8.3646546723481763E-2</v>
      </c>
      <c r="AB9" s="323">
        <f t="shared" si="14"/>
        <v>5.6746214018433203E-2</v>
      </c>
      <c r="AC9" s="399">
        <f t="shared" si="15"/>
        <v>6.1643087614308069E-2</v>
      </c>
      <c r="AE9" s="394">
        <f t="shared" si="7"/>
        <v>-0.11080733584019202</v>
      </c>
      <c r="AF9" s="395">
        <f t="shared" si="7"/>
        <v>-0.25602244184135786</v>
      </c>
      <c r="AG9" s="386">
        <f t="shared" si="7"/>
        <v>-0.22474844066674812</v>
      </c>
      <c r="AI9" s="27">
        <f t="shared" si="8"/>
        <v>1.7347896616188094</v>
      </c>
      <c r="AJ9" s="28">
        <f t="shared" si="8"/>
        <v>1.7923315021577204</v>
      </c>
      <c r="AK9" s="402">
        <f t="shared" si="8"/>
        <v>1.7796188671782383</v>
      </c>
      <c r="AL9" s="28">
        <f t="shared" si="8"/>
        <v>2.1037427239800084</v>
      </c>
      <c r="AM9" s="28">
        <f t="shared" si="8"/>
        <v>1.9431373671066132</v>
      </c>
      <c r="AN9" s="402">
        <f t="shared" si="8"/>
        <v>1.9804850657895769</v>
      </c>
      <c r="AO9" s="384">
        <f t="shared" si="9"/>
        <v>0.21267884546701324</v>
      </c>
      <c r="AP9" s="385">
        <f t="shared" si="9"/>
        <v>8.4139493596660717E-2</v>
      </c>
      <c r="AQ9" s="386">
        <f t="shared" si="9"/>
        <v>0.11287034674443069</v>
      </c>
    </row>
    <row r="10" spans="1:43" ht="20.100000000000001" customHeight="1">
      <c r="A10" s="8" t="s">
        <v>180</v>
      </c>
      <c r="B10" s="19">
        <v>998.57999999999993</v>
      </c>
      <c r="C10" s="371">
        <v>32398.269999999997</v>
      </c>
      <c r="D10" s="375">
        <v>33396.85</v>
      </c>
      <c r="E10" s="19">
        <v>1780.2399999999998</v>
      </c>
      <c r="F10" s="369">
        <v>7438.87</v>
      </c>
      <c r="G10" s="377">
        <v>9219.11</v>
      </c>
      <c r="H10" s="345">
        <f t="shared" si="0"/>
        <v>4.4278410627740829E-2</v>
      </c>
      <c r="I10" s="323">
        <f t="shared" si="1"/>
        <v>0.17473943960550353</v>
      </c>
      <c r="J10" s="399">
        <f t="shared" si="2"/>
        <v>0.16059163499290946</v>
      </c>
      <c r="K10" s="323">
        <f t="shared" si="3"/>
        <v>7.1086762075134174E-2</v>
      </c>
      <c r="L10" s="323">
        <f t="shared" si="4"/>
        <v>5.6488212483224651E-2</v>
      </c>
      <c r="M10" s="399">
        <f t="shared" si="5"/>
        <v>5.8820819654736976E-2</v>
      </c>
      <c r="N10" s="394">
        <f t="shared" si="6"/>
        <v>0.78277153558052426</v>
      </c>
      <c r="O10" s="395">
        <f t="shared" si="6"/>
        <v>-0.77039298703294956</v>
      </c>
      <c r="P10" s="386">
        <f t="shared" si="6"/>
        <v>-0.72395270811468748</v>
      </c>
      <c r="R10" s="401">
        <v>93.304000000000002</v>
      </c>
      <c r="S10" s="369">
        <v>1855.7170000000001</v>
      </c>
      <c r="T10" s="374">
        <v>1949.0210000000002</v>
      </c>
      <c r="U10" s="19">
        <v>191.68900000000002</v>
      </c>
      <c r="V10" s="119">
        <v>916.7059999999999</v>
      </c>
      <c r="W10" s="375">
        <v>1108.395</v>
      </c>
      <c r="X10" s="345">
        <f t="shared" si="10"/>
        <v>2.8812105877016183E-2</v>
      </c>
      <c r="Y10" s="323">
        <f t="shared" si="11"/>
        <v>8.4017376501428348E-2</v>
      </c>
      <c r="Z10" s="399">
        <f t="shared" si="12"/>
        <v>7.6958346714030484E-2</v>
      </c>
      <c r="AA10" s="323">
        <f t="shared" si="13"/>
        <v>5.1407401964320629E-2</v>
      </c>
      <c r="AB10" s="323">
        <f t="shared" si="14"/>
        <v>5.4712488857036293E-2</v>
      </c>
      <c r="AC10" s="399">
        <f t="shared" si="15"/>
        <v>5.4110838575812316E-2</v>
      </c>
      <c r="AE10" s="394">
        <f t="shared" si="7"/>
        <v>1.0544564005830406</v>
      </c>
      <c r="AF10" s="395">
        <f t="shared" si="7"/>
        <v>-0.5060098064521692</v>
      </c>
      <c r="AG10" s="386">
        <f t="shared" si="7"/>
        <v>-0.4313067945394124</v>
      </c>
      <c r="AI10" s="27">
        <f t="shared" si="8"/>
        <v>0.93436680085721724</v>
      </c>
      <c r="AJ10" s="28">
        <f t="shared" si="8"/>
        <v>0.57278274426381426</v>
      </c>
      <c r="AK10" s="402">
        <f t="shared" si="8"/>
        <v>0.58359426113540658</v>
      </c>
      <c r="AL10" s="28">
        <f t="shared" si="8"/>
        <v>1.0767593133510092</v>
      </c>
      <c r="AM10" s="28">
        <f t="shared" si="8"/>
        <v>1.2323188871428052</v>
      </c>
      <c r="AN10" s="402">
        <f t="shared" si="8"/>
        <v>1.2022798296147892</v>
      </c>
      <c r="AO10" s="384">
        <f t="shared" si="9"/>
        <v>0.15239466167157972</v>
      </c>
      <c r="AP10" s="385">
        <f t="shared" si="9"/>
        <v>1.1514595184369234</v>
      </c>
      <c r="AQ10" s="386">
        <f t="shared" si="9"/>
        <v>1.060129630602783</v>
      </c>
    </row>
    <row r="11" spans="1:43" ht="20.100000000000001" customHeight="1">
      <c r="A11" s="8" t="s">
        <v>173</v>
      </c>
      <c r="B11" s="19">
        <v>3095.34</v>
      </c>
      <c r="C11" s="371">
        <v>7847.88</v>
      </c>
      <c r="D11" s="375">
        <v>10943.220000000001</v>
      </c>
      <c r="E11" s="19">
        <v>4555.1699999999992</v>
      </c>
      <c r="F11" s="369">
        <v>6683.18</v>
      </c>
      <c r="G11" s="377">
        <v>11238.349999999999</v>
      </c>
      <c r="H11" s="345">
        <f t="shared" si="0"/>
        <v>0.13725163287114833</v>
      </c>
      <c r="I11" s="323">
        <f t="shared" si="1"/>
        <v>4.2327388261510238E-2</v>
      </c>
      <c r="J11" s="399">
        <f t="shared" si="2"/>
        <v>5.262141764529011E-2</v>
      </c>
      <c r="K11" s="323">
        <f t="shared" si="3"/>
        <v>0.18189248977766417</v>
      </c>
      <c r="L11" s="323">
        <f t="shared" si="4"/>
        <v>5.0749763324757301E-2</v>
      </c>
      <c r="M11" s="399">
        <f t="shared" si="5"/>
        <v>7.1704205565050541E-2</v>
      </c>
      <c r="N11" s="394">
        <f t="shared" si="6"/>
        <v>0.47162185737269541</v>
      </c>
      <c r="O11" s="395">
        <f t="shared" si="6"/>
        <v>-0.14840950677125539</v>
      </c>
      <c r="P11" s="386">
        <f t="shared" si="6"/>
        <v>2.6969210159349565E-2</v>
      </c>
      <c r="R11" s="401">
        <v>277.83100000000002</v>
      </c>
      <c r="S11" s="369">
        <v>636.83300000000008</v>
      </c>
      <c r="T11" s="374">
        <v>914.6640000000001</v>
      </c>
      <c r="U11" s="19">
        <v>365.51900000000001</v>
      </c>
      <c r="V11" s="119">
        <v>490.64399999999995</v>
      </c>
      <c r="W11" s="375">
        <v>856.16300000000001</v>
      </c>
      <c r="X11" s="345">
        <f t="shared" si="10"/>
        <v>8.579370860753327E-2</v>
      </c>
      <c r="Y11" s="323">
        <f t="shared" si="11"/>
        <v>2.8832541777401469E-2</v>
      </c>
      <c r="Z11" s="399">
        <f t="shared" si="12"/>
        <v>3.6116095844448047E-2</v>
      </c>
      <c r="AA11" s="323">
        <f t="shared" si="13"/>
        <v>9.8025354394861E-2</v>
      </c>
      <c r="AB11" s="323">
        <f t="shared" si="14"/>
        <v>2.9283493707657322E-2</v>
      </c>
      <c r="AC11" s="399">
        <f t="shared" si="15"/>
        <v>4.1797101112494371E-2</v>
      </c>
      <c r="AE11" s="394">
        <f t="shared" si="7"/>
        <v>0.31561632791157207</v>
      </c>
      <c r="AF11" s="395">
        <f t="shared" si="7"/>
        <v>-0.22955625729194329</v>
      </c>
      <c r="AG11" s="386">
        <f t="shared" si="7"/>
        <v>-6.3959005711387004E-2</v>
      </c>
      <c r="AI11" s="27">
        <f t="shared" si="8"/>
        <v>0.89757829511459164</v>
      </c>
      <c r="AJ11" s="28">
        <f t="shared" si="8"/>
        <v>0.81147137825756777</v>
      </c>
      <c r="AK11" s="402">
        <f t="shared" si="8"/>
        <v>0.8358271148711256</v>
      </c>
      <c r="AL11" s="28">
        <f t="shared" si="8"/>
        <v>0.80242669318598447</v>
      </c>
      <c r="AM11" s="28">
        <f t="shared" si="8"/>
        <v>0.73414751660137834</v>
      </c>
      <c r="AN11" s="402">
        <f t="shared" si="8"/>
        <v>0.76182268749416071</v>
      </c>
      <c r="AO11" s="384">
        <f t="shared" si="9"/>
        <v>-0.10600925005262007</v>
      </c>
      <c r="AP11" s="385">
        <f t="shared" si="9"/>
        <v>-9.5288464544766971E-2</v>
      </c>
      <c r="AQ11" s="386">
        <f t="shared" si="9"/>
        <v>-8.8540352496670888E-2</v>
      </c>
    </row>
    <row r="12" spans="1:43" ht="20.100000000000001" customHeight="1">
      <c r="A12" s="8" t="s">
        <v>179</v>
      </c>
      <c r="B12" s="19">
        <v>698.95</v>
      </c>
      <c r="C12" s="371">
        <v>4448.1400000000003</v>
      </c>
      <c r="D12" s="375">
        <v>5147.09</v>
      </c>
      <c r="E12" s="19">
        <v>595.12000000000012</v>
      </c>
      <c r="F12" s="369">
        <v>3740.0200000000004</v>
      </c>
      <c r="G12" s="377">
        <v>4335.1400000000003</v>
      </c>
      <c r="H12" s="345">
        <f t="shared" si="0"/>
        <v>3.0992404322397259E-2</v>
      </c>
      <c r="I12" s="323">
        <f t="shared" si="1"/>
        <v>2.3990956643265969E-2</v>
      </c>
      <c r="J12" s="399">
        <f t="shared" si="2"/>
        <v>2.475022640026393E-2</v>
      </c>
      <c r="K12" s="323">
        <f t="shared" si="3"/>
        <v>2.376373626373627E-2</v>
      </c>
      <c r="L12" s="323">
        <f t="shared" si="4"/>
        <v>2.840042163010106E-2</v>
      </c>
      <c r="M12" s="399">
        <f t="shared" si="5"/>
        <v>2.7659555870147602E-2</v>
      </c>
      <c r="N12" s="394">
        <f t="shared" si="6"/>
        <v>-0.14855139852636084</v>
      </c>
      <c r="O12" s="395">
        <f t="shared" si="6"/>
        <v>-0.15919462966543316</v>
      </c>
      <c r="P12" s="386">
        <f t="shared" si="6"/>
        <v>-0.15774933020405701</v>
      </c>
      <c r="R12" s="401">
        <v>82.578000000000003</v>
      </c>
      <c r="S12" s="369">
        <v>784.89800000000002</v>
      </c>
      <c r="T12" s="374">
        <v>867.476</v>
      </c>
      <c r="U12" s="19">
        <v>102.02200000000001</v>
      </c>
      <c r="V12" s="119">
        <v>726.14099999999996</v>
      </c>
      <c r="W12" s="375">
        <v>828.16300000000001</v>
      </c>
      <c r="X12" s="345">
        <f t="shared" si="10"/>
        <v>2.5499936541972933E-2</v>
      </c>
      <c r="Y12" s="323">
        <f t="shared" si="11"/>
        <v>3.5536167843059102E-2</v>
      </c>
      <c r="Z12" s="399">
        <f t="shared" si="12"/>
        <v>3.4252847339305371E-2</v>
      </c>
      <c r="AA12" s="323">
        <f t="shared" si="13"/>
        <v>2.7360390858129149E-2</v>
      </c>
      <c r="AB12" s="323">
        <f t="shared" si="14"/>
        <v>4.3338847319791943E-2</v>
      </c>
      <c r="AC12" s="399">
        <f t="shared" si="15"/>
        <v>4.0430166508745036E-2</v>
      </c>
      <c r="AE12" s="394">
        <f t="shared" si="7"/>
        <v>0.2354622296495435</v>
      </c>
      <c r="AF12" s="395">
        <f t="shared" si="7"/>
        <v>-7.4859408483650178E-2</v>
      </c>
      <c r="AG12" s="386">
        <f t="shared" si="7"/>
        <v>-4.531883302823362E-2</v>
      </c>
      <c r="AI12" s="27">
        <f t="shared" si="8"/>
        <v>1.1814579011374204</v>
      </c>
      <c r="AJ12" s="28">
        <f t="shared" si="8"/>
        <v>1.7645532739527081</v>
      </c>
      <c r="AK12" s="402">
        <f t="shared" si="8"/>
        <v>1.6853717343197807</v>
      </c>
      <c r="AL12" s="28">
        <f t="shared" si="8"/>
        <v>1.714309719048259</v>
      </c>
      <c r="AM12" s="28">
        <f t="shared" si="8"/>
        <v>1.9415430933524416</v>
      </c>
      <c r="AN12" s="402">
        <f t="shared" si="8"/>
        <v>1.9103489160673011</v>
      </c>
      <c r="AO12" s="384">
        <f t="shared" si="9"/>
        <v>0.45101210749688853</v>
      </c>
      <c r="AP12" s="385">
        <f t="shared" si="9"/>
        <v>0.10030290499717549</v>
      </c>
      <c r="AQ12" s="386">
        <f t="shared" si="9"/>
        <v>0.1334881659435932</v>
      </c>
    </row>
    <row r="13" spans="1:43" ht="20.100000000000001" customHeight="1">
      <c r="A13" s="8" t="s">
        <v>175</v>
      </c>
      <c r="B13" s="19">
        <v>397.34</v>
      </c>
      <c r="C13" s="371">
        <v>139.26999999999998</v>
      </c>
      <c r="D13" s="375">
        <v>536.6099999999999</v>
      </c>
      <c r="E13" s="19">
        <v>3292.35</v>
      </c>
      <c r="F13" s="369">
        <v>612.33000000000015</v>
      </c>
      <c r="G13" s="377">
        <v>3904.6800000000003</v>
      </c>
      <c r="H13" s="345">
        <f t="shared" si="0"/>
        <v>1.7618602093799736E-2</v>
      </c>
      <c r="I13" s="323">
        <f t="shared" si="1"/>
        <v>7.5115003837731079E-4</v>
      </c>
      <c r="J13" s="399">
        <f t="shared" si="2"/>
        <v>2.5803354883333347E-3</v>
      </c>
      <c r="K13" s="323">
        <f t="shared" si="3"/>
        <v>0.13146682532583698</v>
      </c>
      <c r="L13" s="323">
        <f t="shared" si="4"/>
        <v>4.6498227754824262E-3</v>
      </c>
      <c r="M13" s="399">
        <f t="shared" si="5"/>
        <v>2.4913085763100598E-2</v>
      </c>
      <c r="N13" s="394">
        <f t="shared" si="6"/>
        <v>7.2859767453566215</v>
      </c>
      <c r="O13" s="395">
        <f t="shared" si="6"/>
        <v>3.396711423852949</v>
      </c>
      <c r="P13" s="386">
        <f t="shared" si="6"/>
        <v>6.276569575669483</v>
      </c>
      <c r="R13" s="401">
        <v>88.046999999999983</v>
      </c>
      <c r="S13" s="369">
        <v>33.177</v>
      </c>
      <c r="T13" s="374">
        <v>121.22399999999999</v>
      </c>
      <c r="U13" s="19">
        <v>652.51199999999994</v>
      </c>
      <c r="V13" s="119">
        <v>160.61499999999998</v>
      </c>
      <c r="W13" s="375">
        <v>813.12699999999995</v>
      </c>
      <c r="X13" s="345">
        <f t="shared" si="10"/>
        <v>2.7188753817131563E-2</v>
      </c>
      <c r="Y13" s="323">
        <f t="shared" si="11"/>
        <v>1.5020849085220903E-3</v>
      </c>
      <c r="Z13" s="399">
        <f t="shared" si="12"/>
        <v>4.7866075440242198E-3</v>
      </c>
      <c r="AA13" s="323">
        <f t="shared" si="13"/>
        <v>0.17499150535785973</v>
      </c>
      <c r="AB13" s="323">
        <f t="shared" si="14"/>
        <v>9.586112011673191E-3</v>
      </c>
      <c r="AC13" s="399">
        <f t="shared" si="15"/>
        <v>3.9696122626531639E-2</v>
      </c>
      <c r="AE13" s="394">
        <f t="shared" si="7"/>
        <v>6.4109509693686331</v>
      </c>
      <c r="AF13" s="395">
        <f t="shared" si="7"/>
        <v>3.8411550170298696</v>
      </c>
      <c r="AG13" s="386">
        <f t="shared" si="7"/>
        <v>5.7076404012406794</v>
      </c>
      <c r="AI13" s="27">
        <f t="shared" si="8"/>
        <v>2.2159108068656561</v>
      </c>
      <c r="AJ13" s="28">
        <f t="shared" si="8"/>
        <v>2.3822072233790479</v>
      </c>
      <c r="AK13" s="402">
        <f t="shared" si="8"/>
        <v>2.2590708335662772</v>
      </c>
      <c r="AL13" s="28">
        <f t="shared" si="8"/>
        <v>1.9819035035764725</v>
      </c>
      <c r="AM13" s="28">
        <f t="shared" si="8"/>
        <v>2.623013734424247</v>
      </c>
      <c r="AN13" s="402">
        <f t="shared" si="8"/>
        <v>2.0824420951268734</v>
      </c>
      <c r="AO13" s="384">
        <f t="shared" si="9"/>
        <v>-0.10560321406626488</v>
      </c>
      <c r="AP13" s="385">
        <f t="shared" si="9"/>
        <v>0.10108545918336463</v>
      </c>
      <c r="AQ13" s="386">
        <f t="shared" si="9"/>
        <v>-7.8186454278004774E-2</v>
      </c>
    </row>
    <row r="14" spans="1:43" ht="20.100000000000001" customHeight="1">
      <c r="A14" s="8" t="s">
        <v>190</v>
      </c>
      <c r="B14" s="19">
        <v>1618.87</v>
      </c>
      <c r="C14" s="371">
        <v>11341.279999999999</v>
      </c>
      <c r="D14" s="375">
        <v>12960.149999999998</v>
      </c>
      <c r="E14" s="19">
        <v>192.1</v>
      </c>
      <c r="F14" s="369">
        <v>9541.130000000001</v>
      </c>
      <c r="G14" s="377">
        <v>9733.2300000000014</v>
      </c>
      <c r="H14" s="345">
        <f t="shared" si="0"/>
        <v>7.1782922362685811E-2</v>
      </c>
      <c r="I14" s="323">
        <f t="shared" si="1"/>
        <v>6.1168973269532759E-2</v>
      </c>
      <c r="J14" s="399">
        <f t="shared" si="2"/>
        <v>6.2319999588384987E-2</v>
      </c>
      <c r="K14" s="323">
        <f t="shared" si="3"/>
        <v>7.6707449527216977E-3</v>
      </c>
      <c r="L14" s="323">
        <f t="shared" si="4"/>
        <v>7.2452049675564872E-2</v>
      </c>
      <c r="M14" s="399">
        <f t="shared" si="5"/>
        <v>6.210106685873968E-2</v>
      </c>
      <c r="N14" s="394">
        <f t="shared" si="6"/>
        <v>-0.88133698196890431</v>
      </c>
      <c r="O14" s="395">
        <f t="shared" si="6"/>
        <v>-0.1587254701409363</v>
      </c>
      <c r="P14" s="386">
        <f t="shared" si="6"/>
        <v>-0.24898785893681763</v>
      </c>
      <c r="R14" s="401">
        <v>126.38899999999998</v>
      </c>
      <c r="S14" s="369">
        <v>895.11599999999999</v>
      </c>
      <c r="T14" s="374">
        <v>1021.505</v>
      </c>
      <c r="U14" s="19">
        <v>21.035</v>
      </c>
      <c r="V14" s="119">
        <v>684.91600000000005</v>
      </c>
      <c r="W14" s="375">
        <v>705.95100000000002</v>
      </c>
      <c r="X14" s="345">
        <f t="shared" si="10"/>
        <v>3.9028693836172058E-2</v>
      </c>
      <c r="Y14" s="323">
        <f t="shared" si="11"/>
        <v>4.0526275280364697E-2</v>
      </c>
      <c r="Z14" s="399">
        <f t="shared" si="12"/>
        <v>4.0334781390306058E-2</v>
      </c>
      <c r="AA14" s="323">
        <f t="shared" si="13"/>
        <v>5.641193288709755E-3</v>
      </c>
      <c r="AB14" s="323">
        <f t="shared" si="14"/>
        <v>4.0878383056297089E-2</v>
      </c>
      <c r="AC14" s="399">
        <f t="shared" si="15"/>
        <v>3.4463887516123115E-2</v>
      </c>
      <c r="AE14" s="394">
        <f t="shared" si="7"/>
        <v>-0.83356937708186629</v>
      </c>
      <c r="AF14" s="395">
        <f t="shared" si="7"/>
        <v>-0.23482989914156371</v>
      </c>
      <c r="AG14" s="386">
        <f t="shared" si="7"/>
        <v>-0.30891087170400533</v>
      </c>
      <c r="AI14" s="27">
        <f t="shared" si="8"/>
        <v>0.78072359114691114</v>
      </c>
      <c r="AJ14" s="28">
        <f t="shared" si="8"/>
        <v>0.78925482837916006</v>
      </c>
      <c r="AK14" s="402">
        <f t="shared" si="8"/>
        <v>0.78818917990918325</v>
      </c>
      <c r="AL14" s="28">
        <f t="shared" si="8"/>
        <v>1.095002602811036</v>
      </c>
      <c r="AM14" s="28">
        <f t="shared" si="8"/>
        <v>0.7178562706933036</v>
      </c>
      <c r="AN14" s="402">
        <f t="shared" si="8"/>
        <v>0.72529982338853594</v>
      </c>
      <c r="AO14" s="384">
        <f t="shared" si="9"/>
        <v>0.40254837336532595</v>
      </c>
      <c r="AP14" s="385">
        <f t="shared" si="9"/>
        <v>-9.0463251054773916E-2</v>
      </c>
      <c r="AQ14" s="386">
        <f t="shared" si="9"/>
        <v>-7.9789672484331178E-2</v>
      </c>
    </row>
    <row r="15" spans="1:43" ht="20.100000000000001" customHeight="1">
      <c r="A15" s="8" t="s">
        <v>176</v>
      </c>
      <c r="B15" s="19">
        <v>1075.3599999999999</v>
      </c>
      <c r="C15" s="371">
        <v>1885.6299999999999</v>
      </c>
      <c r="D15" s="375">
        <v>2960.99</v>
      </c>
      <c r="E15" s="19">
        <v>1700.27</v>
      </c>
      <c r="F15" s="369">
        <v>2739.3500000000004</v>
      </c>
      <c r="G15" s="377">
        <v>4439.6200000000008</v>
      </c>
      <c r="H15" s="345">
        <f t="shared" si="0"/>
        <v>4.7682941429477231E-2</v>
      </c>
      <c r="I15" s="323">
        <f t="shared" si="1"/>
        <v>1.0170108758996255E-2</v>
      </c>
      <c r="J15" s="399">
        <f t="shared" si="2"/>
        <v>1.4238175914724142E-2</v>
      </c>
      <c r="K15" s="323">
        <f t="shared" si="3"/>
        <v>6.7893480066445189E-2</v>
      </c>
      <c r="L15" s="323">
        <f t="shared" si="4"/>
        <v>2.0801678866000005E-2</v>
      </c>
      <c r="M15" s="399">
        <f t="shared" si="5"/>
        <v>2.8326171111480759E-2</v>
      </c>
      <c r="N15" s="394">
        <f t="shared" si="6"/>
        <v>0.58111702127659592</v>
      </c>
      <c r="O15" s="395">
        <f t="shared" si="6"/>
        <v>0.45275053960745243</v>
      </c>
      <c r="P15" s="386">
        <f t="shared" si="6"/>
        <v>0.4993701430940331</v>
      </c>
      <c r="R15" s="401">
        <v>164.66200000000001</v>
      </c>
      <c r="S15" s="369">
        <v>282.16200000000003</v>
      </c>
      <c r="T15" s="374">
        <v>446.82400000000007</v>
      </c>
      <c r="U15" s="19">
        <v>276.02</v>
      </c>
      <c r="V15" s="119">
        <v>410.68599999999998</v>
      </c>
      <c r="W15" s="375">
        <v>686.7059999999999</v>
      </c>
      <c r="X15" s="345">
        <f t="shared" si="10"/>
        <v>5.0847326780429983E-2</v>
      </c>
      <c r="Y15" s="323">
        <f t="shared" si="11"/>
        <v>1.2774852517057303E-2</v>
      </c>
      <c r="Z15" s="399">
        <f t="shared" si="12"/>
        <v>1.7643132789308045E-2</v>
      </c>
      <c r="AA15" s="323">
        <f t="shared" si="13"/>
        <v>7.402339774421994E-2</v>
      </c>
      <c r="AB15" s="323">
        <f t="shared" si="14"/>
        <v>2.4511297186601604E-2</v>
      </c>
      <c r="AC15" s="399">
        <f t="shared" si="15"/>
        <v>3.3524364071510396E-2</v>
      </c>
      <c r="AE15" s="394">
        <f t="shared" si="7"/>
        <v>0.67628232379055264</v>
      </c>
      <c r="AF15" s="395">
        <f t="shared" si="7"/>
        <v>0.45549719664589822</v>
      </c>
      <c r="AG15" s="386">
        <f t="shared" si="7"/>
        <v>0.53686015075286864</v>
      </c>
      <c r="AI15" s="27">
        <f t="shared" si="8"/>
        <v>1.5312267519714331</v>
      </c>
      <c r="AJ15" s="28">
        <f t="shared" si="8"/>
        <v>1.4963805200383959</v>
      </c>
      <c r="AK15" s="402">
        <f t="shared" si="8"/>
        <v>1.5090358292327908</v>
      </c>
      <c r="AL15" s="28">
        <f t="shared" si="8"/>
        <v>1.6233892264169807</v>
      </c>
      <c r="AM15" s="28">
        <f t="shared" si="8"/>
        <v>1.4992096665267305</v>
      </c>
      <c r="AN15" s="402">
        <f t="shared" si="8"/>
        <v>1.5467675161387682</v>
      </c>
      <c r="AO15" s="384">
        <f t="shared" si="9"/>
        <v>6.0188652220769842E-2</v>
      </c>
      <c r="AP15" s="385">
        <f t="shared" si="9"/>
        <v>1.8906597957195743E-3</v>
      </c>
      <c r="AQ15" s="386">
        <f t="shared" si="9"/>
        <v>2.5003837665776674E-2</v>
      </c>
    </row>
    <row r="16" spans="1:43" ht="20.100000000000001" customHeight="1">
      <c r="A16" s="8" t="s">
        <v>189</v>
      </c>
      <c r="B16" s="19">
        <v>217.32999999999998</v>
      </c>
      <c r="C16" s="371">
        <v>6682.5199999999995</v>
      </c>
      <c r="D16" s="375">
        <v>6899.8499999999995</v>
      </c>
      <c r="E16" s="19">
        <v>217.43</v>
      </c>
      <c r="F16" s="369">
        <v>6323.31</v>
      </c>
      <c r="G16" s="377">
        <v>6540.7400000000007</v>
      </c>
      <c r="H16" s="345">
        <f t="shared" si="0"/>
        <v>9.6367111115052521E-3</v>
      </c>
      <c r="I16" s="323">
        <f t="shared" si="1"/>
        <v>3.6042041749530747E-2</v>
      </c>
      <c r="J16" s="399">
        <f t="shared" si="2"/>
        <v>3.3178524103495574E-2</v>
      </c>
      <c r="K16" s="323">
        <f t="shared" si="3"/>
        <v>8.6821971633018157E-3</v>
      </c>
      <c r="L16" s="323">
        <f t="shared" si="4"/>
        <v>4.8017034694422575E-2</v>
      </c>
      <c r="M16" s="399">
        <f t="shared" si="5"/>
        <v>4.1731977159240354E-2</v>
      </c>
      <c r="N16" s="394">
        <f t="shared" si="6"/>
        <v>4.601297565914634E-4</v>
      </c>
      <c r="O16" s="395">
        <f t="shared" si="6"/>
        <v>-5.3753673763789582E-2</v>
      </c>
      <c r="P16" s="386">
        <f t="shared" si="6"/>
        <v>-5.2046058972296326E-2</v>
      </c>
      <c r="R16" s="401">
        <v>25.911000000000001</v>
      </c>
      <c r="S16" s="369">
        <v>634.50800000000015</v>
      </c>
      <c r="T16" s="374">
        <v>660.4190000000001</v>
      </c>
      <c r="U16" s="19">
        <v>22.794</v>
      </c>
      <c r="V16" s="119">
        <v>649.72100000000012</v>
      </c>
      <c r="W16" s="375">
        <v>672.5150000000001</v>
      </c>
      <c r="X16" s="345">
        <f t="shared" si="10"/>
        <v>8.0012697781377679E-3</v>
      </c>
      <c r="Y16" s="323">
        <f t="shared" si="11"/>
        <v>2.872727766635123E-2</v>
      </c>
      <c r="Z16" s="399">
        <f t="shared" si="12"/>
        <v>2.6077068630113939E-2</v>
      </c>
      <c r="AA16" s="323">
        <f t="shared" si="13"/>
        <v>6.1129241655740506E-3</v>
      </c>
      <c r="AB16" s="323">
        <f t="shared" si="14"/>
        <v>3.8777812049536585E-2</v>
      </c>
      <c r="AC16" s="399">
        <f t="shared" si="15"/>
        <v>3.2831572322874446E-2</v>
      </c>
      <c r="AE16" s="394">
        <f t="shared" si="7"/>
        <v>-0.12029639921268961</v>
      </c>
      <c r="AF16" s="395">
        <f t="shared" si="7"/>
        <v>2.3976057039469891E-2</v>
      </c>
      <c r="AG16" s="386">
        <f t="shared" si="7"/>
        <v>1.8315645067752444E-2</v>
      </c>
      <c r="AI16" s="27">
        <f t="shared" si="8"/>
        <v>1.1922422123038698</v>
      </c>
      <c r="AJ16" s="28">
        <f t="shared" si="8"/>
        <v>0.94950407929942626</v>
      </c>
      <c r="AK16" s="402">
        <f t="shared" si="8"/>
        <v>0.95714979311144466</v>
      </c>
      <c r="AL16" s="28">
        <f t="shared" si="8"/>
        <v>1.048337395943522</v>
      </c>
      <c r="AM16" s="28">
        <f t="shared" si="8"/>
        <v>1.0275014193515739</v>
      </c>
      <c r="AN16" s="402">
        <f t="shared" si="8"/>
        <v>1.028194057553121</v>
      </c>
      <c r="AO16" s="384">
        <f t="shared" si="9"/>
        <v>-0.12070099085174012</v>
      </c>
      <c r="AP16" s="385">
        <f t="shared" si="9"/>
        <v>8.2145344872764023E-2</v>
      </c>
      <c r="AQ16" s="386">
        <f t="shared" si="9"/>
        <v>7.4224813036557147E-2</v>
      </c>
    </row>
    <row r="17" spans="1:43" ht="20.100000000000001" customHeight="1">
      <c r="A17" s="8" t="s">
        <v>170</v>
      </c>
      <c r="B17" s="19">
        <v>1230.0899999999999</v>
      </c>
      <c r="C17" s="371">
        <v>5576.01</v>
      </c>
      <c r="D17" s="375">
        <v>6806.1</v>
      </c>
      <c r="E17" s="19">
        <v>757.14</v>
      </c>
      <c r="F17" s="369">
        <v>1817.72</v>
      </c>
      <c r="G17" s="377">
        <v>2574.86</v>
      </c>
      <c r="H17" s="345">
        <f t="shared" si="0"/>
        <v>5.4543882442145565E-2</v>
      </c>
      <c r="I17" s="323">
        <f t="shared" si="1"/>
        <v>3.0074101568839443E-2</v>
      </c>
      <c r="J17" s="399">
        <f t="shared" si="2"/>
        <v>3.2727719138937988E-2</v>
      </c>
      <c r="K17" s="323">
        <f t="shared" si="3"/>
        <v>3.0233356759519554E-2</v>
      </c>
      <c r="L17" s="323">
        <f t="shared" si="4"/>
        <v>1.3803138594303585E-2</v>
      </c>
      <c r="M17" s="399">
        <f t="shared" si="5"/>
        <v>1.6428416159064818E-2</v>
      </c>
      <c r="N17" s="394">
        <f t="shared" si="6"/>
        <v>-0.38448406214179448</v>
      </c>
      <c r="O17" s="395">
        <f t="shared" si="6"/>
        <v>-0.6740106276710407</v>
      </c>
      <c r="P17" s="386">
        <f t="shared" si="6"/>
        <v>-0.62168348981061106</v>
      </c>
      <c r="R17" s="401">
        <v>385.649</v>
      </c>
      <c r="S17" s="369">
        <v>2276.42</v>
      </c>
      <c r="T17" s="374">
        <v>2662.069</v>
      </c>
      <c r="U17" s="19">
        <v>152.48400000000001</v>
      </c>
      <c r="V17" s="119">
        <v>369.86299999999994</v>
      </c>
      <c r="W17" s="375">
        <v>522.34699999999998</v>
      </c>
      <c r="X17" s="345">
        <f t="shared" si="10"/>
        <v>0.11908771134533797</v>
      </c>
      <c r="Y17" s="323">
        <f t="shared" si="11"/>
        <v>0.10306465706537231</v>
      </c>
      <c r="Z17" s="399">
        <f t="shared" si="12"/>
        <v>0.10511350523091972</v>
      </c>
      <c r="AA17" s="323">
        <f t="shared" si="13"/>
        <v>4.0893354762805721E-2</v>
      </c>
      <c r="AB17" s="323">
        <f t="shared" si="14"/>
        <v>2.2074825806889027E-2</v>
      </c>
      <c r="AC17" s="399">
        <f t="shared" si="15"/>
        <v>2.550050676659479E-2</v>
      </c>
      <c r="AE17" s="394">
        <f t="shared" si="7"/>
        <v>-0.60460418670863914</v>
      </c>
      <c r="AF17" s="395">
        <f t="shared" si="7"/>
        <v>-0.83752427056518575</v>
      </c>
      <c r="AG17" s="386">
        <f t="shared" si="7"/>
        <v>-0.80378156989920235</v>
      </c>
      <c r="AI17" s="27">
        <f t="shared" si="8"/>
        <v>3.1351283239437766</v>
      </c>
      <c r="AJ17" s="28">
        <f t="shared" si="8"/>
        <v>4.082524959603731</v>
      </c>
      <c r="AK17" s="402">
        <f t="shared" si="8"/>
        <v>3.9112986879416987</v>
      </c>
      <c r="AL17" s="28">
        <f t="shared" si="8"/>
        <v>2.0139472224423489</v>
      </c>
      <c r="AM17" s="28">
        <f t="shared" si="8"/>
        <v>2.0347633298857906</v>
      </c>
      <c r="AN17" s="402">
        <f t="shared" si="8"/>
        <v>2.0286423339521371</v>
      </c>
      <c r="AO17" s="384">
        <f t="shared" si="9"/>
        <v>-0.35761888690127319</v>
      </c>
      <c r="AP17" s="385">
        <f t="shared" si="9"/>
        <v>-0.50159194370650118</v>
      </c>
      <c r="AQ17" s="386">
        <f t="shared" si="9"/>
        <v>-0.48133791464039277</v>
      </c>
    </row>
    <row r="18" spans="1:43" ht="20.100000000000001" customHeight="1">
      <c r="A18" s="8" t="s">
        <v>187</v>
      </c>
      <c r="B18" s="19">
        <v>104.53</v>
      </c>
      <c r="C18" s="371">
        <v>1191.18</v>
      </c>
      <c r="D18" s="375">
        <v>1295.71</v>
      </c>
      <c r="E18" s="19">
        <v>228.09</v>
      </c>
      <c r="F18" s="369">
        <v>1406.4500000000003</v>
      </c>
      <c r="G18" s="377">
        <v>1634.5400000000002</v>
      </c>
      <c r="H18" s="345">
        <f t="shared" si="0"/>
        <v>4.6350039685530949E-3</v>
      </c>
      <c r="I18" s="323">
        <f t="shared" si="1"/>
        <v>6.4246061801844275E-3</v>
      </c>
      <c r="J18" s="399">
        <f t="shared" si="2"/>
        <v>6.2305333400204726E-3</v>
      </c>
      <c r="K18" s="323">
        <f t="shared" si="3"/>
        <v>9.1078616151290589E-3</v>
      </c>
      <c r="L18" s="323">
        <f t="shared" si="4"/>
        <v>1.0680096096185485E-2</v>
      </c>
      <c r="M18" s="399">
        <f t="shared" si="5"/>
        <v>1.0428878987066407E-2</v>
      </c>
      <c r="N18" s="394">
        <f t="shared" si="6"/>
        <v>1.1820529991390032</v>
      </c>
      <c r="O18" s="395">
        <f t="shared" si="6"/>
        <v>0.18071995836061736</v>
      </c>
      <c r="P18" s="386">
        <f t="shared" si="6"/>
        <v>0.2615014162119611</v>
      </c>
      <c r="R18" s="401">
        <v>27.628</v>
      </c>
      <c r="S18" s="369">
        <v>360.61500000000001</v>
      </c>
      <c r="T18" s="374">
        <v>388.24299999999999</v>
      </c>
      <c r="U18" s="19">
        <v>71.73299999999999</v>
      </c>
      <c r="V18" s="119">
        <v>448.47300000000001</v>
      </c>
      <c r="W18" s="375">
        <v>520.20600000000002</v>
      </c>
      <c r="X18" s="345">
        <f t="shared" si="10"/>
        <v>8.5314762622203024E-3</v>
      </c>
      <c r="Y18" s="323">
        <f t="shared" si="11"/>
        <v>1.6326803185540997E-2</v>
      </c>
      <c r="Z18" s="399">
        <f t="shared" si="12"/>
        <v>1.5330024357508376E-2</v>
      </c>
      <c r="AA18" s="323">
        <f t="shared" si="13"/>
        <v>1.9237447976183351E-2</v>
      </c>
      <c r="AB18" s="323">
        <f t="shared" si="14"/>
        <v>2.6766568578346427E-2</v>
      </c>
      <c r="AC18" s="399">
        <f t="shared" si="15"/>
        <v>2.5395985088500959E-2</v>
      </c>
      <c r="AE18" s="394">
        <f t="shared" si="7"/>
        <v>1.5963877226002603</v>
      </c>
      <c r="AF18" s="395">
        <f t="shared" si="7"/>
        <v>0.24363379227153614</v>
      </c>
      <c r="AG18" s="386">
        <f t="shared" si="7"/>
        <v>0.3398979505103763</v>
      </c>
      <c r="AI18" s="27">
        <f t="shared" si="8"/>
        <v>2.6430689754137573</v>
      </c>
      <c r="AJ18" s="28">
        <f t="shared" si="8"/>
        <v>3.0273762151815848</v>
      </c>
      <c r="AK18" s="402">
        <f t="shared" si="8"/>
        <v>2.9963726451134898</v>
      </c>
      <c r="AL18" s="28">
        <f t="shared" si="8"/>
        <v>3.1449427857424697</v>
      </c>
      <c r="AM18" s="28">
        <f t="shared" si="8"/>
        <v>3.1886878310640259</v>
      </c>
      <c r="AN18" s="402">
        <f t="shared" si="8"/>
        <v>3.1825834791439789</v>
      </c>
      <c r="AO18" s="384">
        <f t="shared" si="9"/>
        <v>0.18988297883907737</v>
      </c>
      <c r="AP18" s="385">
        <f t="shared" si="9"/>
        <v>5.3284297826448175E-2</v>
      </c>
      <c r="AQ18" s="386">
        <f t="shared" si="9"/>
        <v>6.2145419173467401E-2</v>
      </c>
    </row>
    <row r="19" spans="1:43" ht="20.100000000000001" customHeight="1">
      <c r="A19" s="8" t="s">
        <v>182</v>
      </c>
      <c r="B19" s="19">
        <v>1410.35</v>
      </c>
      <c r="C19" s="371">
        <v>629.51</v>
      </c>
      <c r="D19" s="375">
        <v>2039.86</v>
      </c>
      <c r="E19" s="19">
        <v>2843.0299999999997</v>
      </c>
      <c r="F19" s="369">
        <v>604.36</v>
      </c>
      <c r="G19" s="377">
        <v>3447.39</v>
      </c>
      <c r="H19" s="345">
        <f t="shared" si="0"/>
        <v>6.2536858768285242E-2</v>
      </c>
      <c r="I19" s="323">
        <f t="shared" si="1"/>
        <v>3.3952499508788751E-3</v>
      </c>
      <c r="J19" s="399">
        <f t="shared" si="2"/>
        <v>9.8088428266928252E-3</v>
      </c>
      <c r="K19" s="323">
        <f t="shared" si="3"/>
        <v>0.11352502875031945</v>
      </c>
      <c r="L19" s="323">
        <f t="shared" si="4"/>
        <v>4.5893013450109561E-3</v>
      </c>
      <c r="M19" s="399">
        <f t="shared" si="5"/>
        <v>2.199543182254509E-2</v>
      </c>
      <c r="N19" s="394">
        <f t="shared" si="6"/>
        <v>1.0158329492679121</v>
      </c>
      <c r="O19" s="395">
        <f t="shared" si="6"/>
        <v>-3.9951708471668408E-2</v>
      </c>
      <c r="P19" s="386">
        <f t="shared" si="6"/>
        <v>0.69001304011059583</v>
      </c>
      <c r="R19" s="401">
        <v>145.899</v>
      </c>
      <c r="S19" s="369">
        <v>125.38399999999999</v>
      </c>
      <c r="T19" s="374">
        <v>271.28300000000002</v>
      </c>
      <c r="U19" s="19">
        <v>363.47700000000003</v>
      </c>
      <c r="V19" s="119">
        <v>102.977</v>
      </c>
      <c r="W19" s="375">
        <v>466.45400000000006</v>
      </c>
      <c r="X19" s="345">
        <f t="shared" si="10"/>
        <v>4.5053346430493697E-2</v>
      </c>
      <c r="Y19" s="323">
        <f t="shared" si="11"/>
        <v>5.6767463655584827E-3</v>
      </c>
      <c r="Z19" s="399">
        <f t="shared" si="12"/>
        <v>1.0711783593723377E-2</v>
      </c>
      <c r="AA19" s="323">
        <f t="shared" si="13"/>
        <v>9.7477728214896878E-2</v>
      </c>
      <c r="AB19" s="323">
        <f t="shared" si="14"/>
        <v>6.1460576946491315E-3</v>
      </c>
      <c r="AC19" s="399">
        <f t="shared" si="15"/>
        <v>2.2771861202046165E-2</v>
      </c>
      <c r="AE19" s="394">
        <f t="shared" si="7"/>
        <v>1.4912919211235172</v>
      </c>
      <c r="AF19" s="395">
        <f t="shared" si="7"/>
        <v>-0.17870701205895476</v>
      </c>
      <c r="AG19" s="386">
        <f t="shared" si="7"/>
        <v>0.71943689799950616</v>
      </c>
      <c r="AI19" s="27">
        <f t="shared" si="8"/>
        <v>1.0344878930761867</v>
      </c>
      <c r="AJ19" s="28">
        <f t="shared" si="8"/>
        <v>1.9917713777382406</v>
      </c>
      <c r="AK19" s="402">
        <f t="shared" si="8"/>
        <v>1.3299098957771613</v>
      </c>
      <c r="AL19" s="28">
        <f t="shared" si="8"/>
        <v>1.2784845745560198</v>
      </c>
      <c r="AM19" s="28">
        <f t="shared" si="8"/>
        <v>1.7039016480243563</v>
      </c>
      <c r="AN19" s="402">
        <f t="shared" si="8"/>
        <v>1.3530642021935437</v>
      </c>
      <c r="AO19" s="384">
        <f>(AL19-AI19)/AI19</f>
        <v>0.23586228810689769</v>
      </c>
      <c r="AP19" s="385">
        <f>(AM19-AJ19)/AJ19</f>
        <v>-0.14452950420483265</v>
      </c>
      <c r="AQ19" s="386">
        <f>(AN19-AK19)/AK19</f>
        <v>1.741043245854763E-2</v>
      </c>
    </row>
    <row r="20" spans="1:43" ht="20.100000000000001" customHeight="1">
      <c r="A20" s="8" t="s">
        <v>181</v>
      </c>
      <c r="B20" s="19">
        <v>1839.56</v>
      </c>
      <c r="C20" s="371">
        <v>2082.7399999999998</v>
      </c>
      <c r="D20" s="375">
        <v>3922.2999999999997</v>
      </c>
      <c r="E20" s="19">
        <v>885.89</v>
      </c>
      <c r="F20" s="369">
        <v>1508.48</v>
      </c>
      <c r="G20" s="377">
        <v>2394.37</v>
      </c>
      <c r="H20" s="345">
        <f t="shared" si="0"/>
        <v>8.1568620495470492E-2</v>
      </c>
      <c r="I20" s="323">
        <f t="shared" si="1"/>
        <v>1.1233217713290444E-2</v>
      </c>
      <c r="J20" s="399">
        <f t="shared" si="2"/>
        <v>1.8860717999831984E-2</v>
      </c>
      <c r="K20" s="323">
        <f t="shared" si="3"/>
        <v>3.5374472910810126E-2</v>
      </c>
      <c r="L20" s="323">
        <f t="shared" si="4"/>
        <v>1.1454876717390507E-2</v>
      </c>
      <c r="M20" s="399">
        <f t="shared" si="5"/>
        <v>1.5276833225410322E-2</v>
      </c>
      <c r="N20" s="394">
        <f t="shared" si="6"/>
        <v>-0.51842288373306655</v>
      </c>
      <c r="O20" s="395">
        <f t="shared" si="6"/>
        <v>-0.27572332600324562</v>
      </c>
      <c r="P20" s="386">
        <f t="shared" si="6"/>
        <v>-0.38954949901843305</v>
      </c>
      <c r="R20" s="401">
        <v>312.23300000000006</v>
      </c>
      <c r="S20" s="369">
        <v>350.964</v>
      </c>
      <c r="T20" s="374">
        <v>663.19700000000012</v>
      </c>
      <c r="U20" s="19">
        <v>169.54300000000001</v>
      </c>
      <c r="V20" s="119">
        <v>246.51799999999997</v>
      </c>
      <c r="W20" s="375">
        <v>416.06099999999998</v>
      </c>
      <c r="X20" s="345">
        <f t="shared" si="10"/>
        <v>9.6416983776669768E-2</v>
      </c>
      <c r="Y20" s="323">
        <f t="shared" si="11"/>
        <v>1.588985525618793E-2</v>
      </c>
      <c r="Z20" s="399">
        <f t="shared" si="12"/>
        <v>2.6186759745382364E-2</v>
      </c>
      <c r="AA20" s="323">
        <f t="shared" si="13"/>
        <v>4.546825927015536E-2</v>
      </c>
      <c r="AB20" s="323">
        <f t="shared" si="14"/>
        <v>1.4713128667270502E-2</v>
      </c>
      <c r="AC20" s="399">
        <f t="shared" si="15"/>
        <v>2.0311720648948296E-2</v>
      </c>
      <c r="AE20" s="394">
        <f t="shared" si="7"/>
        <v>-0.45699845948378304</v>
      </c>
      <c r="AF20" s="395">
        <f t="shared" si="7"/>
        <v>-0.29759747438483725</v>
      </c>
      <c r="AG20" s="386">
        <f t="shared" si="7"/>
        <v>-0.372643422693408</v>
      </c>
      <c r="AI20" s="27">
        <f t="shared" si="8"/>
        <v>1.6973243601730852</v>
      </c>
      <c r="AJ20" s="28">
        <f t="shared" si="8"/>
        <v>1.685107118507351</v>
      </c>
      <c r="AK20" s="402">
        <f t="shared" si="8"/>
        <v>1.6908370088978408</v>
      </c>
      <c r="AL20" s="28">
        <f t="shared" si="8"/>
        <v>1.9138154849924935</v>
      </c>
      <c r="AM20" s="28">
        <f t="shared" si="8"/>
        <v>1.6342145736105216</v>
      </c>
      <c r="AN20" s="402">
        <f t="shared" si="8"/>
        <v>1.7376637695928365</v>
      </c>
      <c r="AO20" s="384">
        <f t="shared" ref="AO20:AQ33" si="16">(AL20-AI20)/AI20</f>
        <v>0.12754846975585243</v>
      </c>
      <c r="AP20" s="385">
        <f t="shared" si="16"/>
        <v>-3.0201370784018418E-2</v>
      </c>
      <c r="AQ20" s="386">
        <f t="shared" si="16"/>
        <v>2.7694426162057667E-2</v>
      </c>
    </row>
    <row r="21" spans="1:43" ht="20.100000000000001" customHeight="1">
      <c r="A21" s="8" t="s">
        <v>178</v>
      </c>
      <c r="B21" s="19">
        <v>153.35000000000002</v>
      </c>
      <c r="C21" s="371">
        <v>1591.34</v>
      </c>
      <c r="D21" s="375">
        <v>1744.69</v>
      </c>
      <c r="E21" s="19">
        <v>126.71000000000001</v>
      </c>
      <c r="F21" s="369">
        <v>1265.96</v>
      </c>
      <c r="G21" s="377">
        <v>1392.67</v>
      </c>
      <c r="H21" s="345">
        <f t="shared" si="0"/>
        <v>6.7997499146428501E-3</v>
      </c>
      <c r="I21" s="323">
        <f t="shared" si="1"/>
        <v>8.5828613633327326E-3</v>
      </c>
      <c r="J21" s="399">
        <f t="shared" si="2"/>
        <v>8.3894924118825352E-3</v>
      </c>
      <c r="K21" s="323">
        <f t="shared" si="3"/>
        <v>5.059656912854588E-3</v>
      </c>
      <c r="L21" s="323">
        <f t="shared" si="4"/>
        <v>9.6132635030942975E-3</v>
      </c>
      <c r="M21" s="399">
        <f t="shared" si="5"/>
        <v>8.8856723597573462E-3</v>
      </c>
      <c r="N21" s="394">
        <f t="shared" si="6"/>
        <v>-0.17372024779915235</v>
      </c>
      <c r="O21" s="395">
        <f t="shared" si="6"/>
        <v>-0.2044691894881043</v>
      </c>
      <c r="P21" s="386">
        <f t="shared" si="6"/>
        <v>-0.20176650293175291</v>
      </c>
      <c r="R21" s="401">
        <v>23.633000000000003</v>
      </c>
      <c r="S21" s="369">
        <v>278.45499999999998</v>
      </c>
      <c r="T21" s="374">
        <v>302.08799999999997</v>
      </c>
      <c r="U21" s="19">
        <v>24.640000000000004</v>
      </c>
      <c r="V21" s="119">
        <v>266.67200000000003</v>
      </c>
      <c r="W21" s="375">
        <v>291.31200000000001</v>
      </c>
      <c r="X21" s="345">
        <f t="shared" si="10"/>
        <v>7.2978275121272779E-3</v>
      </c>
      <c r="Y21" s="323">
        <f t="shared" si="11"/>
        <v>1.2607018512901066E-2</v>
      </c>
      <c r="Z21" s="399">
        <f t="shared" si="12"/>
        <v>1.1928138815409396E-2</v>
      </c>
      <c r="AA21" s="323">
        <f t="shared" si="13"/>
        <v>6.6079868140626764E-3</v>
      </c>
      <c r="AB21" s="323">
        <f t="shared" si="14"/>
        <v>1.5915995781072213E-2</v>
      </c>
      <c r="AC21" s="399">
        <f t="shared" si="15"/>
        <v>1.4221587617408087E-2</v>
      </c>
      <c r="AE21" s="394">
        <f t="shared" si="7"/>
        <v>4.2609909871789503E-2</v>
      </c>
      <c r="AF21" s="395">
        <f t="shared" si="7"/>
        <v>-4.2315634483129985E-2</v>
      </c>
      <c r="AG21" s="386">
        <f t="shared" si="7"/>
        <v>-3.5671724795423701E-2</v>
      </c>
      <c r="AI21" s="27">
        <f t="shared" si="8"/>
        <v>1.5411150961851972</v>
      </c>
      <c r="AJ21" s="28">
        <f t="shared" si="8"/>
        <v>1.7498146216396246</v>
      </c>
      <c r="AK21" s="402">
        <f t="shared" si="8"/>
        <v>1.7314709203354175</v>
      </c>
      <c r="AL21" s="28">
        <f t="shared" si="8"/>
        <v>1.9445979007181755</v>
      </c>
      <c r="AM21" s="28">
        <f t="shared" si="8"/>
        <v>2.1064804575184053</v>
      </c>
      <c r="AN21" s="402">
        <f t="shared" si="8"/>
        <v>2.0917518148592276</v>
      </c>
      <c r="AO21" s="384">
        <f t="shared" si="16"/>
        <v>0.26181224590670771</v>
      </c>
      <c r="AP21" s="385">
        <f t="shared" si="16"/>
        <v>0.20383064095359707</v>
      </c>
      <c r="AQ21" s="386">
        <f t="shared" si="16"/>
        <v>0.20807793552433274</v>
      </c>
    </row>
    <row r="22" spans="1:43" ht="20.100000000000001" customHeight="1">
      <c r="A22" s="8" t="s">
        <v>204</v>
      </c>
      <c r="B22" s="19">
        <v>720.02</v>
      </c>
      <c r="C22" s="371">
        <v>4430.25</v>
      </c>
      <c r="D22" s="375">
        <v>5150.2700000000004</v>
      </c>
      <c r="E22" s="19">
        <v>948.02</v>
      </c>
      <c r="F22" s="369">
        <v>4817.09</v>
      </c>
      <c r="G22" s="377">
        <v>5765.1100000000006</v>
      </c>
      <c r="H22" s="345">
        <f t="shared" si="0"/>
        <v>3.1926677101670325E-2</v>
      </c>
      <c r="I22" s="323">
        <f t="shared" si="1"/>
        <v>2.3894467275946588E-2</v>
      </c>
      <c r="J22" s="399">
        <f t="shared" si="2"/>
        <v>2.4765517704661726E-2</v>
      </c>
      <c r="K22" s="323">
        <f t="shared" si="3"/>
        <v>3.7855385893176594E-2</v>
      </c>
      <c r="L22" s="323">
        <f t="shared" si="4"/>
        <v>3.6579319637366513E-2</v>
      </c>
      <c r="M22" s="399">
        <f t="shared" si="5"/>
        <v>3.6783213954462053E-2</v>
      </c>
      <c r="N22" s="394">
        <f t="shared" si="6"/>
        <v>0.31665787061470513</v>
      </c>
      <c r="O22" s="395">
        <f t="shared" si="6"/>
        <v>8.7317871451949691E-2</v>
      </c>
      <c r="P22" s="386">
        <f t="shared" si="6"/>
        <v>0.119380149001897</v>
      </c>
      <c r="R22" s="401">
        <v>51.725999999999999</v>
      </c>
      <c r="S22" s="369">
        <v>160.53399999999999</v>
      </c>
      <c r="T22" s="374">
        <v>212.26</v>
      </c>
      <c r="U22" s="19">
        <v>50.235999999999997</v>
      </c>
      <c r="V22" s="119">
        <v>229.499</v>
      </c>
      <c r="W22" s="375">
        <v>279.73500000000001</v>
      </c>
      <c r="X22" s="345">
        <f t="shared" si="10"/>
        <v>1.5972894930491074E-2</v>
      </c>
      <c r="Y22" s="323">
        <f t="shared" si="11"/>
        <v>7.2681586250922404E-3</v>
      </c>
      <c r="Z22" s="399">
        <f t="shared" si="12"/>
        <v>8.3812225078745209E-3</v>
      </c>
      <c r="AA22" s="323">
        <f t="shared" si="13"/>
        <v>1.3472354934709923E-2</v>
      </c>
      <c r="AB22" s="323">
        <f t="shared" si="14"/>
        <v>1.3697370236696359E-2</v>
      </c>
      <c r="AC22" s="399">
        <f t="shared" si="15"/>
        <v>1.3656408977850729E-2</v>
      </c>
      <c r="AE22" s="394">
        <f t="shared" si="7"/>
        <v>-2.8805629663998803E-2</v>
      </c>
      <c r="AF22" s="395">
        <f t="shared" si="7"/>
        <v>0.42959746844905133</v>
      </c>
      <c r="AG22" s="386">
        <f t="shared" si="7"/>
        <v>0.31788843870724592</v>
      </c>
      <c r="AI22" s="27">
        <f t="shared" si="8"/>
        <v>0.71839671120246651</v>
      </c>
      <c r="AJ22" s="28">
        <f t="shared" si="8"/>
        <v>0.36235878336436994</v>
      </c>
      <c r="AK22" s="402">
        <f t="shared" si="8"/>
        <v>0.41213373279459126</v>
      </c>
      <c r="AL22" s="28">
        <f t="shared" si="8"/>
        <v>0.52990443239594098</v>
      </c>
      <c r="AM22" s="28">
        <f t="shared" si="8"/>
        <v>0.47642663931958923</v>
      </c>
      <c r="AN22" s="402">
        <f t="shared" si="8"/>
        <v>0.48522057688404902</v>
      </c>
      <c r="AO22" s="384">
        <f t="shared" si="16"/>
        <v>-0.26237909481938393</v>
      </c>
      <c r="AP22" s="385">
        <f t="shared" si="16"/>
        <v>0.3147925790459406</v>
      </c>
      <c r="AQ22" s="386">
        <f t="shared" si="16"/>
        <v>0.17733768986554777</v>
      </c>
    </row>
    <row r="23" spans="1:43" ht="20.100000000000001" customHeight="1">
      <c r="A23" s="8" t="s">
        <v>174</v>
      </c>
      <c r="B23" s="19">
        <v>387.51</v>
      </c>
      <c r="C23" s="371">
        <v>1323.81</v>
      </c>
      <c r="D23" s="375">
        <v>1711.32</v>
      </c>
      <c r="E23" s="19">
        <v>445.79999999999995</v>
      </c>
      <c r="F23" s="369">
        <v>748.15</v>
      </c>
      <c r="G23" s="377">
        <v>1193.9499999999998</v>
      </c>
      <c r="H23" s="345">
        <f t="shared" si="0"/>
        <v>1.7182726373806655E-2</v>
      </c>
      <c r="I23" s="323">
        <f t="shared" si="1"/>
        <v>7.1399435076058577E-3</v>
      </c>
      <c r="J23" s="399">
        <f t="shared" si="2"/>
        <v>8.2290298874314743E-3</v>
      </c>
      <c r="K23" s="323">
        <f t="shared" si="3"/>
        <v>1.7801239458216201E-2</v>
      </c>
      <c r="L23" s="323">
        <f t="shared" si="4"/>
        <v>5.6811929996524362E-3</v>
      </c>
      <c r="M23" s="399">
        <f t="shared" si="5"/>
        <v>7.617776295843438E-3</v>
      </c>
      <c r="N23" s="394">
        <f t="shared" si="6"/>
        <v>0.15042192459549422</v>
      </c>
      <c r="O23" s="395">
        <f t="shared" si="6"/>
        <v>-0.43485092271549541</v>
      </c>
      <c r="P23" s="386">
        <f t="shared" si="6"/>
        <v>-0.30232218404506472</v>
      </c>
      <c r="R23" s="401">
        <v>95.266000000000005</v>
      </c>
      <c r="S23" s="369">
        <v>287.149</v>
      </c>
      <c r="T23" s="374">
        <v>382.41500000000002</v>
      </c>
      <c r="U23" s="19">
        <v>102.80099999999999</v>
      </c>
      <c r="V23" s="119">
        <v>172.59399999999999</v>
      </c>
      <c r="W23" s="375">
        <v>275.39499999999998</v>
      </c>
      <c r="X23" s="345">
        <f t="shared" si="10"/>
        <v>2.9417967916486151E-2</v>
      </c>
      <c r="Y23" s="323">
        <f t="shared" si="11"/>
        <v>1.300063837589926E-2</v>
      </c>
      <c r="Z23" s="399">
        <f t="shared" si="12"/>
        <v>1.5099902032172031E-2</v>
      </c>
      <c r="AA23" s="323">
        <f t="shared" si="13"/>
        <v>2.7569304077615948E-2</v>
      </c>
      <c r="AB23" s="323">
        <f t="shared" si="14"/>
        <v>1.0301064138111153E-2</v>
      </c>
      <c r="AC23" s="399">
        <f t="shared" si="15"/>
        <v>1.3444534114269581E-2</v>
      </c>
      <c r="AE23" s="394">
        <f t="shared" si="7"/>
        <v>7.9094325362668555E-2</v>
      </c>
      <c r="AF23" s="395">
        <f t="shared" si="7"/>
        <v>-0.39893922667326026</v>
      </c>
      <c r="AG23" s="386">
        <f t="shared" si="7"/>
        <v>-0.27985303923747767</v>
      </c>
      <c r="AI23" s="27">
        <f t="shared" ref="AI23:AN33" si="17">(R23/B23)*10</f>
        <v>2.458413976413512</v>
      </c>
      <c r="AJ23" s="28">
        <f t="shared" si="17"/>
        <v>2.1691103708236077</v>
      </c>
      <c r="AK23" s="402">
        <f t="shared" si="17"/>
        <v>2.2346200593693761</v>
      </c>
      <c r="AL23" s="28">
        <f t="shared" si="17"/>
        <v>2.3059892328398384</v>
      </c>
      <c r="AM23" s="28">
        <f t="shared" si="17"/>
        <v>2.3069437946935776</v>
      </c>
      <c r="AN23" s="402">
        <f t="shared" si="17"/>
        <v>2.3065873780309061</v>
      </c>
      <c r="AO23" s="384">
        <f t="shared" si="16"/>
        <v>-6.200125163461704E-2</v>
      </c>
      <c r="AP23" s="385">
        <f t="shared" si="16"/>
        <v>6.3543757719269373E-2</v>
      </c>
      <c r="AQ23" s="386">
        <f t="shared" si="16"/>
        <v>3.2205617397813739E-2</v>
      </c>
    </row>
    <row r="24" spans="1:43" ht="20.100000000000001" customHeight="1">
      <c r="A24" s="8" t="s">
        <v>195</v>
      </c>
      <c r="B24" s="19">
        <v>232.79</v>
      </c>
      <c r="C24" s="371">
        <v>1376.47</v>
      </c>
      <c r="D24" s="375">
        <v>1609.26</v>
      </c>
      <c r="E24" s="19"/>
      <c r="F24" s="369">
        <v>753.25</v>
      </c>
      <c r="G24" s="377">
        <v>753.25</v>
      </c>
      <c r="H24" s="345">
        <f t="shared" si="0"/>
        <v>1.0322228774892134E-2</v>
      </c>
      <c r="I24" s="323">
        <f t="shared" si="1"/>
        <v>7.4239641941926983E-3</v>
      </c>
      <c r="J24" s="399">
        <f t="shared" si="2"/>
        <v>7.7382655708154958E-3</v>
      </c>
      <c r="K24" s="323">
        <f t="shared" si="3"/>
        <v>0</v>
      </c>
      <c r="L24" s="323">
        <f t="shared" si="4"/>
        <v>5.7199206402301648E-3</v>
      </c>
      <c r="M24" s="399">
        <f t="shared" si="5"/>
        <v>4.8059717700440303E-3</v>
      </c>
      <c r="N24" s="394">
        <f t="shared" si="6"/>
        <v>-1</v>
      </c>
      <c r="O24" s="395">
        <f t="shared" si="6"/>
        <v>-0.45276686015677786</v>
      </c>
      <c r="P24" s="386">
        <f t="shared" si="6"/>
        <v>-0.53192771833016417</v>
      </c>
      <c r="R24" s="401">
        <v>72.534999999999997</v>
      </c>
      <c r="S24" s="369">
        <v>430.56200000000001</v>
      </c>
      <c r="T24" s="374">
        <v>503.09699999999998</v>
      </c>
      <c r="U24" s="19"/>
      <c r="V24" s="119">
        <v>257.88</v>
      </c>
      <c r="W24" s="375">
        <v>257.88</v>
      </c>
      <c r="X24" s="345">
        <f t="shared" si="10"/>
        <v>2.2398676367458722E-2</v>
      </c>
      <c r="Y24" s="323">
        <f t="shared" si="11"/>
        <v>1.9493645669683465E-2</v>
      </c>
      <c r="Z24" s="399">
        <f t="shared" si="12"/>
        <v>1.9865108357882542E-2</v>
      </c>
      <c r="AA24" s="323">
        <f t="shared" si="13"/>
        <v>0</v>
      </c>
      <c r="AB24" s="323">
        <f t="shared" si="14"/>
        <v>1.5391255894967983E-2</v>
      </c>
      <c r="AC24" s="399">
        <f t="shared" si="15"/>
        <v>1.2589467700531381E-2</v>
      </c>
      <c r="AE24" s="394">
        <f t="shared" si="7"/>
        <v>-1</v>
      </c>
      <c r="AF24" s="395">
        <f t="shared" si="7"/>
        <v>-0.40106186797720189</v>
      </c>
      <c r="AG24" s="386">
        <f t="shared" si="7"/>
        <v>-0.48741495178862126</v>
      </c>
      <c r="AI24" s="27">
        <f t="shared" si="17"/>
        <v>3.1158984492461017</v>
      </c>
      <c r="AJ24" s="28">
        <f t="shared" si="17"/>
        <v>3.1280158666734477</v>
      </c>
      <c r="AK24" s="402">
        <f t="shared" si="17"/>
        <v>3.1262630028708847</v>
      </c>
      <c r="AL24" s="28" t="e">
        <f t="shared" si="17"/>
        <v>#DIV/0!</v>
      </c>
      <c r="AM24" s="28">
        <f t="shared" si="17"/>
        <v>3.4235645536010622</v>
      </c>
      <c r="AN24" s="402">
        <f t="shared" si="17"/>
        <v>3.4235645536010622</v>
      </c>
      <c r="AO24" s="384" t="e">
        <f t="shared" si="16"/>
        <v>#DIV/0!</v>
      </c>
      <c r="AP24" s="385">
        <f t="shared" si="16"/>
        <v>9.4484395068597196E-2</v>
      </c>
      <c r="AQ24" s="386">
        <f t="shared" si="16"/>
        <v>9.5098061313831223E-2</v>
      </c>
    </row>
    <row r="25" spans="1:43" ht="20.100000000000001" customHeight="1">
      <c r="A25" s="8" t="s">
        <v>207</v>
      </c>
      <c r="B25" s="19">
        <v>18</v>
      </c>
      <c r="C25" s="371">
        <v>108.09</v>
      </c>
      <c r="D25" s="375">
        <v>126.09</v>
      </c>
      <c r="E25" s="19">
        <v>168.07</v>
      </c>
      <c r="F25" s="369">
        <v>1092.1300000000001</v>
      </c>
      <c r="G25" s="377">
        <v>1260.2</v>
      </c>
      <c r="H25" s="345">
        <f t="shared" si="0"/>
        <v>7.9814475685406779E-4</v>
      </c>
      <c r="I25" s="323">
        <f t="shared" si="1"/>
        <v>5.8298131434051509E-4</v>
      </c>
      <c r="J25" s="399">
        <f t="shared" si="2"/>
        <v>6.0631464513138077E-4</v>
      </c>
      <c r="K25" s="323">
        <f t="shared" si="3"/>
        <v>6.7112030411449024E-3</v>
      </c>
      <c r="L25" s="323">
        <f t="shared" si="4"/>
        <v>8.2932584517949829E-3</v>
      </c>
      <c r="M25" s="399">
        <f t="shared" si="5"/>
        <v>8.0404721202913879E-3</v>
      </c>
      <c r="N25" s="394">
        <f t="shared" si="6"/>
        <v>8.3372222222222216</v>
      </c>
      <c r="O25" s="395">
        <f t="shared" si="6"/>
        <v>9.1038949023961511</v>
      </c>
      <c r="P25" s="386">
        <f t="shared" si="6"/>
        <v>8.9944484098659689</v>
      </c>
      <c r="R25" s="401">
        <v>7.9630000000000001</v>
      </c>
      <c r="S25" s="369">
        <v>33.33</v>
      </c>
      <c r="T25" s="374">
        <v>41.292999999999999</v>
      </c>
      <c r="U25" s="19">
        <v>17.884</v>
      </c>
      <c r="V25" s="119">
        <v>233.751</v>
      </c>
      <c r="W25" s="375">
        <v>251.63499999999999</v>
      </c>
      <c r="X25" s="345">
        <f t="shared" si="10"/>
        <v>2.4589599491841706E-3</v>
      </c>
      <c r="Y25" s="323">
        <f t="shared" si="11"/>
        <v>1.5090119661524933E-3</v>
      </c>
      <c r="Z25" s="399">
        <f t="shared" si="12"/>
        <v>1.6304806417490937E-3</v>
      </c>
      <c r="AA25" s="323">
        <f t="shared" si="13"/>
        <v>4.7961540658562046E-3</v>
      </c>
      <c r="AB25" s="323">
        <f t="shared" si="14"/>
        <v>1.3951145713916013E-2</v>
      </c>
      <c r="AC25" s="399">
        <f t="shared" si="15"/>
        <v>1.2284592464802287E-2</v>
      </c>
      <c r="AE25" s="394">
        <f t="shared" si="7"/>
        <v>1.2458872284314957</v>
      </c>
      <c r="AF25" s="395">
        <f t="shared" si="7"/>
        <v>6.0132313231323131</v>
      </c>
      <c r="AG25" s="386">
        <f t="shared" si="7"/>
        <v>5.0938900055699508</v>
      </c>
      <c r="AI25" s="27">
        <f t="shared" si="17"/>
        <v>4.4238888888888885</v>
      </c>
      <c r="AJ25" s="28">
        <f t="shared" si="17"/>
        <v>3.0835414932001108</v>
      </c>
      <c r="AK25" s="402">
        <f t="shared" si="17"/>
        <v>3.2748830200650323</v>
      </c>
      <c r="AL25" s="28">
        <f t="shared" si="17"/>
        <v>1.064080442672696</v>
      </c>
      <c r="AM25" s="28">
        <f t="shared" si="17"/>
        <v>2.1403221228242058</v>
      </c>
      <c r="AN25" s="402">
        <f t="shared" si="17"/>
        <v>1.9967862244088239</v>
      </c>
      <c r="AO25" s="384">
        <f t="shared" si="16"/>
        <v>-0.75946944658911808</v>
      </c>
      <c r="AP25" s="385">
        <f t="shared" si="16"/>
        <v>-0.30588833406520127</v>
      </c>
      <c r="AQ25" s="386">
        <f t="shared" si="16"/>
        <v>-0.39027250372772948</v>
      </c>
    </row>
    <row r="26" spans="1:43" ht="20.100000000000001" customHeight="1">
      <c r="A26" s="8" t="s">
        <v>186</v>
      </c>
      <c r="B26" s="19">
        <v>763.54000000000008</v>
      </c>
      <c r="C26" s="371">
        <v>3869.16</v>
      </c>
      <c r="D26" s="375">
        <v>4632.7</v>
      </c>
      <c r="E26" s="19">
        <v>553.95000000000005</v>
      </c>
      <c r="F26" s="369">
        <v>1067.8700000000001</v>
      </c>
      <c r="G26" s="377">
        <v>1621.8200000000002</v>
      </c>
      <c r="H26" s="345">
        <f t="shared" si="0"/>
        <v>3.3856413758241943E-2</v>
      </c>
      <c r="I26" s="323">
        <f t="shared" si="1"/>
        <v>2.0868239265369109E-2</v>
      </c>
      <c r="J26" s="399">
        <f t="shared" si="2"/>
        <v>2.2276737699263603E-2</v>
      </c>
      <c r="K26" s="323">
        <f t="shared" si="3"/>
        <v>2.2119777025300286E-2</v>
      </c>
      <c r="L26" s="323">
        <f t="shared" si="4"/>
        <v>8.109036381125239E-3</v>
      </c>
      <c r="M26" s="399">
        <f t="shared" si="5"/>
        <v>1.03477213887724E-2</v>
      </c>
      <c r="N26" s="394">
        <f t="shared" si="6"/>
        <v>-0.27449773423789192</v>
      </c>
      <c r="O26" s="395">
        <f t="shared" si="6"/>
        <v>-0.72400469352520958</v>
      </c>
      <c r="P26" s="386">
        <f t="shared" si="6"/>
        <v>-0.64991905368359704</v>
      </c>
      <c r="R26" s="401">
        <v>97.586999999999989</v>
      </c>
      <c r="S26" s="369">
        <v>482.23400000000004</v>
      </c>
      <c r="T26" s="374">
        <v>579.82100000000003</v>
      </c>
      <c r="U26" s="19">
        <v>69.919000000000011</v>
      </c>
      <c r="V26" s="119">
        <v>160.471</v>
      </c>
      <c r="W26" s="375">
        <v>230.39000000000001</v>
      </c>
      <c r="X26" s="345">
        <f t="shared" si="10"/>
        <v>3.0134688504462596E-2</v>
      </c>
      <c r="Y26" s="323">
        <f t="shared" si="11"/>
        <v>2.1833089603527801E-2</v>
      </c>
      <c r="Z26" s="399">
        <f t="shared" si="12"/>
        <v>2.2894604804194446E-2</v>
      </c>
      <c r="AA26" s="323">
        <f t="shared" si="13"/>
        <v>1.8750967128751957E-2</v>
      </c>
      <c r="AB26" s="323">
        <f t="shared" si="14"/>
        <v>9.5775175458407292E-3</v>
      </c>
      <c r="AC26" s="399">
        <f t="shared" si="15"/>
        <v>1.124743083420748E-2</v>
      </c>
      <c r="AE26" s="394">
        <f t="shared" si="7"/>
        <v>-0.28352137067437244</v>
      </c>
      <c r="AF26" s="395">
        <f t="shared" si="7"/>
        <v>-0.66723416432686211</v>
      </c>
      <c r="AG26" s="386">
        <f t="shared" si="7"/>
        <v>-0.60265323263558934</v>
      </c>
      <c r="AI26" s="27">
        <f t="shared" si="17"/>
        <v>1.2780862823165777</v>
      </c>
      <c r="AJ26" s="28">
        <f t="shared" si="17"/>
        <v>1.2463532136174262</v>
      </c>
      <c r="AK26" s="402">
        <f t="shared" si="17"/>
        <v>1.2515833099488423</v>
      </c>
      <c r="AL26" s="28">
        <f t="shared" si="17"/>
        <v>1.26218972831483</v>
      </c>
      <c r="AM26" s="28">
        <f t="shared" si="17"/>
        <v>1.5027203685841908</v>
      </c>
      <c r="AN26" s="402">
        <f t="shared" si="17"/>
        <v>1.4205645509366023</v>
      </c>
      <c r="AO26" s="384">
        <f t="shared" si="16"/>
        <v>-1.2437778436158974E-2</v>
      </c>
      <c r="AP26" s="385">
        <f t="shared" si="16"/>
        <v>0.20569382111406631</v>
      </c>
      <c r="AQ26" s="386">
        <f t="shared" si="16"/>
        <v>0.13501397761102057</v>
      </c>
    </row>
    <row r="27" spans="1:43" ht="20.100000000000001" customHeight="1">
      <c r="A27" s="8" t="s">
        <v>212</v>
      </c>
      <c r="B27" s="19">
        <v>0.02</v>
      </c>
      <c r="C27" s="371">
        <v>56.41</v>
      </c>
      <c r="D27" s="375">
        <v>56.43</v>
      </c>
      <c r="E27" s="19">
        <v>4.2699999999999996</v>
      </c>
      <c r="F27" s="369">
        <v>142.73999999999998</v>
      </c>
      <c r="G27" s="377">
        <v>147.01</v>
      </c>
      <c r="H27" s="345">
        <f t="shared" si="0"/>
        <v>8.8682750761563082E-7</v>
      </c>
      <c r="I27" s="323">
        <f t="shared" si="1"/>
        <v>3.0424623870800674E-4</v>
      </c>
      <c r="J27" s="399">
        <f t="shared" si="2"/>
        <v>2.713485242665066E-4</v>
      </c>
      <c r="K27" s="323">
        <f t="shared" si="3"/>
        <v>1.7050536672629695E-4</v>
      </c>
      <c r="L27" s="323">
        <f t="shared" si="4"/>
        <v>1.0839183168754778E-3</v>
      </c>
      <c r="M27" s="399">
        <f t="shared" si="5"/>
        <v>9.379700098429112E-4</v>
      </c>
      <c r="N27" s="394">
        <f t="shared" si="6"/>
        <v>212.5</v>
      </c>
      <c r="O27" s="395">
        <f t="shared" si="6"/>
        <v>1.5304024109200494</v>
      </c>
      <c r="P27" s="386">
        <f t="shared" si="6"/>
        <v>1.6051745525429733</v>
      </c>
      <c r="R27" s="401">
        <v>0.13900000000000001</v>
      </c>
      <c r="S27" s="369">
        <v>21.080000000000002</v>
      </c>
      <c r="T27" s="374">
        <v>21.219000000000001</v>
      </c>
      <c r="U27" s="19">
        <v>0.80299999999999994</v>
      </c>
      <c r="V27" s="119">
        <v>186.73899999999998</v>
      </c>
      <c r="W27" s="375">
        <v>187.54199999999997</v>
      </c>
      <c r="X27" s="345">
        <f t="shared" si="10"/>
        <v>4.2922947750420665E-5</v>
      </c>
      <c r="Y27" s="323">
        <f t="shared" si="11"/>
        <v>9.5439460685552244E-4</v>
      </c>
      <c r="Z27" s="399">
        <f t="shared" si="12"/>
        <v>8.3784585128893565E-4</v>
      </c>
      <c r="AA27" s="323">
        <f t="shared" si="13"/>
        <v>2.1534957027972108E-4</v>
      </c>
      <c r="AB27" s="323">
        <f t="shared" si="14"/>
        <v>1.1145291354779067E-2</v>
      </c>
      <c r="AC27" s="399">
        <f t="shared" si="15"/>
        <v>9.1556303377270665E-3</v>
      </c>
      <c r="AE27" s="394">
        <f t="shared" si="7"/>
        <v>4.7769784172661858</v>
      </c>
      <c r="AF27" s="395">
        <f t="shared" si="7"/>
        <v>7.858586337760908</v>
      </c>
      <c r="AG27" s="386">
        <f t="shared" si="7"/>
        <v>7.8383995475752846</v>
      </c>
      <c r="AI27" s="27">
        <f t="shared" si="17"/>
        <v>69.5</v>
      </c>
      <c r="AJ27" s="28">
        <f t="shared" si="17"/>
        <v>3.7369260769367143</v>
      </c>
      <c r="AK27" s="402">
        <f t="shared" si="17"/>
        <v>3.7602339181286553</v>
      </c>
      <c r="AL27" s="28">
        <f t="shared" si="17"/>
        <v>1.8805620608899298</v>
      </c>
      <c r="AM27" s="28">
        <f t="shared" si="17"/>
        <v>13.0824576152445</v>
      </c>
      <c r="AN27" s="402">
        <f t="shared" si="17"/>
        <v>12.757091354329637</v>
      </c>
      <c r="AO27" s="384">
        <f t="shared" si="16"/>
        <v>-0.9729415530807205</v>
      </c>
      <c r="AP27" s="385">
        <f t="shared" si="16"/>
        <v>2.5008606929598769</v>
      </c>
      <c r="AQ27" s="386">
        <f t="shared" si="16"/>
        <v>2.3926323819445843</v>
      </c>
    </row>
    <row r="28" spans="1:43" ht="20.100000000000001" customHeight="1">
      <c r="A28" s="8" t="s">
        <v>213</v>
      </c>
      <c r="B28" s="19"/>
      <c r="C28" s="371">
        <v>297.48</v>
      </c>
      <c r="D28" s="375">
        <v>297.48</v>
      </c>
      <c r="E28" s="19">
        <v>0.05</v>
      </c>
      <c r="F28" s="369">
        <v>429.75</v>
      </c>
      <c r="G28" s="377">
        <v>429.8</v>
      </c>
      <c r="H28" s="345">
        <f t="shared" si="0"/>
        <v>0</v>
      </c>
      <c r="I28" s="323">
        <f t="shared" si="1"/>
        <v>1.6044525986679287E-3</v>
      </c>
      <c r="J28" s="399">
        <f t="shared" si="2"/>
        <v>1.4304582491369907E-3</v>
      </c>
      <c r="K28" s="323">
        <f t="shared" si="3"/>
        <v>1.9965499616662411E-6</v>
      </c>
      <c r="L28" s="323">
        <f t="shared" si="4"/>
        <v>3.2633732427997521E-3</v>
      </c>
      <c r="M28" s="399">
        <f t="shared" si="5"/>
        <v>2.7422590995883496E-3</v>
      </c>
      <c r="N28" s="394" t="e">
        <f t="shared" si="6"/>
        <v>#DIV/0!</v>
      </c>
      <c r="O28" s="395">
        <f t="shared" si="6"/>
        <v>0.44463493344090349</v>
      </c>
      <c r="P28" s="386">
        <f t="shared" si="6"/>
        <v>0.44480301196719102</v>
      </c>
      <c r="R28" s="401"/>
      <c r="S28" s="369">
        <v>59.723999999999997</v>
      </c>
      <c r="T28" s="374">
        <v>59.723999999999997</v>
      </c>
      <c r="U28" s="19">
        <v>8.9999999999999993E-3</v>
      </c>
      <c r="V28" s="119">
        <v>177.137</v>
      </c>
      <c r="W28" s="375">
        <v>177.14599999999999</v>
      </c>
      <c r="X28" s="345">
        <f t="shared" si="10"/>
        <v>0</v>
      </c>
      <c r="Y28" s="323">
        <f t="shared" si="11"/>
        <v>2.7039973197267178E-3</v>
      </c>
      <c r="Z28" s="399">
        <f t="shared" si="12"/>
        <v>2.3582405213431541E-3</v>
      </c>
      <c r="AA28" s="323">
        <f t="shared" si="13"/>
        <v>2.4136315473443208E-6</v>
      </c>
      <c r="AB28" s="323">
        <f t="shared" si="14"/>
        <v>1.057220759836724E-2</v>
      </c>
      <c r="AC28" s="399">
        <f t="shared" si="15"/>
        <v>8.6481070469921345E-3</v>
      </c>
      <c r="AE28" s="394" t="e">
        <f t="shared" si="7"/>
        <v>#DIV/0!</v>
      </c>
      <c r="AF28" s="395">
        <f t="shared" si="7"/>
        <v>1.9659265956734313</v>
      </c>
      <c r="AG28" s="386">
        <f t="shared" si="7"/>
        <v>1.966077288862099</v>
      </c>
      <c r="AI28" s="27" t="e">
        <f t="shared" si="17"/>
        <v>#DIV/0!</v>
      </c>
      <c r="AJ28" s="28">
        <f t="shared" si="17"/>
        <v>2.0076643807987087</v>
      </c>
      <c r="AK28" s="402">
        <f t="shared" si="17"/>
        <v>2.0076643807987087</v>
      </c>
      <c r="AL28" s="28">
        <f t="shared" si="17"/>
        <v>1.7999999999999996</v>
      </c>
      <c r="AM28" s="28">
        <f t="shared" si="17"/>
        <v>4.1218615474112861</v>
      </c>
      <c r="AN28" s="402">
        <f t="shared" si="17"/>
        <v>4.1215914378780818</v>
      </c>
      <c r="AO28" s="384" t="e">
        <f t="shared" si="16"/>
        <v>#DIV/0!</v>
      </c>
      <c r="AP28" s="385">
        <f t="shared" si="16"/>
        <v>1.0530630452145029</v>
      </c>
      <c r="AQ28" s="386">
        <f t="shared" si="16"/>
        <v>1.0529285060276807</v>
      </c>
    </row>
    <row r="29" spans="1:43" ht="20.100000000000001" customHeight="1">
      <c r="A29" s="8" t="s">
        <v>171</v>
      </c>
      <c r="B29" s="19">
        <v>200.74999999999997</v>
      </c>
      <c r="C29" s="371">
        <v>3876.1699999999996</v>
      </c>
      <c r="D29" s="375">
        <v>4076.9199999999996</v>
      </c>
      <c r="E29" s="19">
        <v>152.67999999999998</v>
      </c>
      <c r="F29" s="369">
        <v>631.37</v>
      </c>
      <c r="G29" s="377">
        <v>784.05</v>
      </c>
      <c r="H29" s="345">
        <f t="shared" si="0"/>
        <v>8.9015311076918926E-3</v>
      </c>
      <c r="I29" s="323">
        <f t="shared" si="1"/>
        <v>2.0906047564134278E-2</v>
      </c>
      <c r="J29" s="399">
        <f t="shared" si="2"/>
        <v>1.9604221611777529E-2</v>
      </c>
      <c r="K29" s="323">
        <f t="shared" si="3"/>
        <v>6.0966649629440326E-3</v>
      </c>
      <c r="L29" s="323">
        <f t="shared" si="4"/>
        <v>4.7944059669726112E-3</v>
      </c>
      <c r="M29" s="399">
        <f t="shared" si="5"/>
        <v>5.002485451447756E-3</v>
      </c>
      <c r="N29" s="394">
        <f t="shared" si="6"/>
        <v>-0.23945205479452056</v>
      </c>
      <c r="O29" s="395">
        <f t="shared" si="6"/>
        <v>-0.83711498721676292</v>
      </c>
      <c r="P29" s="386">
        <f t="shared" si="6"/>
        <v>-0.80768570391373884</v>
      </c>
      <c r="R29" s="401">
        <v>42.655000000000001</v>
      </c>
      <c r="S29" s="369">
        <v>836.6819999999999</v>
      </c>
      <c r="T29" s="374">
        <v>879.33699999999988</v>
      </c>
      <c r="U29" s="19">
        <v>36.397000000000006</v>
      </c>
      <c r="V29" s="119">
        <v>140.34299999999999</v>
      </c>
      <c r="W29" s="375">
        <v>176.74</v>
      </c>
      <c r="X29" s="345">
        <f t="shared" si="10"/>
        <v>1.3171786592044557E-2</v>
      </c>
      <c r="Y29" s="323">
        <f t="shared" si="11"/>
        <v>3.7880682564188431E-2</v>
      </c>
      <c r="Z29" s="399">
        <f t="shared" si="12"/>
        <v>3.472118654672033E-2</v>
      </c>
      <c r="AA29" s="323">
        <f t="shared" si="13"/>
        <v>9.7609941587434752E-3</v>
      </c>
      <c r="AB29" s="323">
        <f t="shared" si="14"/>
        <v>8.3762022105921038E-3</v>
      </c>
      <c r="AC29" s="399">
        <f t="shared" si="15"/>
        <v>8.6282864952377716E-3</v>
      </c>
      <c r="AE29" s="394">
        <f t="shared" si="7"/>
        <v>-0.14671199156019213</v>
      </c>
      <c r="AF29" s="395">
        <f t="shared" si="7"/>
        <v>-0.83226243662466748</v>
      </c>
      <c r="AG29" s="386">
        <f t="shared" si="7"/>
        <v>-0.79900766145402724</v>
      </c>
      <c r="AI29" s="27">
        <f t="shared" si="17"/>
        <v>2.1247820672478208</v>
      </c>
      <c r="AJ29" s="28">
        <f t="shared" si="17"/>
        <v>2.1585276187576912</v>
      </c>
      <c r="AK29" s="402">
        <f t="shared" si="17"/>
        <v>2.1568659674460129</v>
      </c>
      <c r="AL29" s="28">
        <f t="shared" si="17"/>
        <v>2.3838747707623793</v>
      </c>
      <c r="AM29" s="28">
        <f t="shared" si="17"/>
        <v>2.2228328872135199</v>
      </c>
      <c r="AN29" s="402">
        <f t="shared" si="17"/>
        <v>2.2541929723869654</v>
      </c>
      <c r="AO29" s="384">
        <f t="shared" si="16"/>
        <v>0.12193848371948801</v>
      </c>
      <c r="AP29" s="385">
        <f t="shared" si="16"/>
        <v>2.979126507208589E-2</v>
      </c>
      <c r="AQ29" s="386">
        <f t="shared" si="16"/>
        <v>4.5124271238884302E-2</v>
      </c>
    </row>
    <row r="30" spans="1:43" ht="20.100000000000001" customHeight="1">
      <c r="A30" s="8" t="s">
        <v>177</v>
      </c>
      <c r="B30" s="19">
        <v>168.55</v>
      </c>
      <c r="C30" s="371">
        <v>145.79999999999998</v>
      </c>
      <c r="D30" s="375">
        <v>314.35000000000002</v>
      </c>
      <c r="E30" s="19">
        <v>427.02</v>
      </c>
      <c r="F30" s="369">
        <v>385.22</v>
      </c>
      <c r="G30" s="377">
        <v>812.24</v>
      </c>
      <c r="H30" s="345">
        <f t="shared" si="0"/>
        <v>7.4737388204307292E-3</v>
      </c>
      <c r="I30" s="323">
        <f t="shared" si="1"/>
        <v>7.8636946647096936E-4</v>
      </c>
      <c r="J30" s="399">
        <f t="shared" si="2"/>
        <v>1.5115790998259146E-3</v>
      </c>
      <c r="K30" s="323">
        <f t="shared" si="3"/>
        <v>1.7051335292614364E-2</v>
      </c>
      <c r="L30" s="323">
        <f t="shared" si="4"/>
        <v>2.9252277849710776E-3</v>
      </c>
      <c r="M30" s="399">
        <f t="shared" si="5"/>
        <v>5.182346512446815E-3</v>
      </c>
      <c r="N30" s="394">
        <f t="shared" si="6"/>
        <v>1.5334915455354492</v>
      </c>
      <c r="O30" s="395">
        <f t="shared" si="6"/>
        <v>1.6421124828532241</v>
      </c>
      <c r="P30" s="386">
        <f t="shared" si="6"/>
        <v>1.5838714808334657</v>
      </c>
      <c r="R30" s="401">
        <v>29.788</v>
      </c>
      <c r="S30" s="369">
        <v>35.134999999999998</v>
      </c>
      <c r="T30" s="374">
        <v>64.923000000000002</v>
      </c>
      <c r="U30" s="19">
        <v>86.164999999999992</v>
      </c>
      <c r="V30" s="119">
        <v>70.031999999999996</v>
      </c>
      <c r="W30" s="375">
        <v>156.197</v>
      </c>
      <c r="X30" s="345">
        <f t="shared" si="10"/>
        <v>9.198480342370724E-3</v>
      </c>
      <c r="Y30" s="323">
        <f t="shared" si="11"/>
        <v>1.5907331362366593E-3</v>
      </c>
      <c r="Z30" s="399">
        <f t="shared" si="12"/>
        <v>2.5635263774556561E-3</v>
      </c>
      <c r="AA30" s="323">
        <f t="shared" si="13"/>
        <v>2.310784025299149E-2</v>
      </c>
      <c r="AB30" s="323">
        <f t="shared" si="14"/>
        <v>4.1797752165208535E-3</v>
      </c>
      <c r="AC30" s="399">
        <f t="shared" si="15"/>
        <v>7.6253958679226774E-3</v>
      </c>
      <c r="AE30" s="394">
        <f t="shared" si="7"/>
        <v>1.8926077615147037</v>
      </c>
      <c r="AF30" s="395">
        <f t="shared" si="7"/>
        <v>0.99322612779279917</v>
      </c>
      <c r="AG30" s="386">
        <f t="shared" si="7"/>
        <v>1.4058808126549913</v>
      </c>
      <c r="AI30" s="27">
        <f t="shared" si="17"/>
        <v>1.7673094037377632</v>
      </c>
      <c r="AJ30" s="28">
        <f t="shared" si="17"/>
        <v>2.4098079561042525</v>
      </c>
      <c r="AK30" s="402">
        <f t="shared" si="17"/>
        <v>2.0653093685382533</v>
      </c>
      <c r="AL30" s="28">
        <f t="shared" si="17"/>
        <v>2.0178211793358622</v>
      </c>
      <c r="AM30" s="28">
        <f t="shared" si="17"/>
        <v>1.8179741446446185</v>
      </c>
      <c r="AN30" s="402">
        <f t="shared" si="17"/>
        <v>1.9230399881808333</v>
      </c>
      <c r="AO30" s="384">
        <f t="shared" si="16"/>
        <v>0.14174754860030747</v>
      </c>
      <c r="AP30" s="385">
        <f t="shared" si="16"/>
        <v>-0.24559376607603425</v>
      </c>
      <c r="AQ30" s="386">
        <f t="shared" si="16"/>
        <v>-6.888526364363165E-2</v>
      </c>
    </row>
    <row r="31" spans="1:43" ht="20.100000000000001" customHeight="1">
      <c r="A31" s="8" t="s">
        <v>188</v>
      </c>
      <c r="B31" s="19">
        <v>99.68</v>
      </c>
      <c r="C31" s="371">
        <v>672.09999999999991</v>
      </c>
      <c r="D31" s="375">
        <v>771.78</v>
      </c>
      <c r="E31" s="19">
        <v>156.31000000000003</v>
      </c>
      <c r="F31" s="369">
        <v>254.01999999999998</v>
      </c>
      <c r="G31" s="377">
        <v>410.33000000000004</v>
      </c>
      <c r="H31" s="345">
        <f t="shared" si="0"/>
        <v>4.4199482979563045E-3</v>
      </c>
      <c r="I31" s="323">
        <f t="shared" si="1"/>
        <v>3.6249582881696745E-3</v>
      </c>
      <c r="J31" s="399">
        <f t="shared" si="2"/>
        <v>3.7111707258267669E-3</v>
      </c>
      <c r="K31" s="323">
        <f t="shared" si="3"/>
        <v>6.2416144901610042E-3</v>
      </c>
      <c r="L31" s="323">
        <f t="shared" si="4"/>
        <v>1.9289402469714787E-3</v>
      </c>
      <c r="M31" s="399">
        <f t="shared" si="5"/>
        <v>2.6180343795581375E-3</v>
      </c>
      <c r="N31" s="394">
        <f t="shared" si="6"/>
        <v>0.56811797752809012</v>
      </c>
      <c r="O31" s="395">
        <f t="shared" si="6"/>
        <v>-0.62205029013539648</v>
      </c>
      <c r="P31" s="386">
        <f t="shared" si="6"/>
        <v>-0.46833294462152419</v>
      </c>
      <c r="R31" s="401">
        <v>30.99</v>
      </c>
      <c r="S31" s="369">
        <v>157.21600000000001</v>
      </c>
      <c r="T31" s="374">
        <v>188.20600000000002</v>
      </c>
      <c r="U31" s="19">
        <v>54.036999999999999</v>
      </c>
      <c r="V31" s="119">
        <v>50.573999999999998</v>
      </c>
      <c r="W31" s="375">
        <v>104.61099999999999</v>
      </c>
      <c r="X31" s="345">
        <f t="shared" si="10"/>
        <v>9.5696557610470238E-3</v>
      </c>
      <c r="Y31" s="323">
        <f t="shared" si="11"/>
        <v>7.11793655177409E-3</v>
      </c>
      <c r="Z31" s="399">
        <f t="shared" si="12"/>
        <v>7.4314348596863861E-3</v>
      </c>
      <c r="AA31" s="323">
        <f t="shared" si="13"/>
        <v>1.4491711991538342E-2</v>
      </c>
      <c r="AB31" s="323">
        <f t="shared" si="14"/>
        <v>3.0184480209093797E-3</v>
      </c>
      <c r="AC31" s="399">
        <f t="shared" si="15"/>
        <v>5.10701413688649E-3</v>
      </c>
      <c r="AE31" s="394">
        <f t="shared" si="7"/>
        <v>0.74369151339141659</v>
      </c>
      <c r="AF31" s="395">
        <f t="shared" si="7"/>
        <v>-0.67831518420517001</v>
      </c>
      <c r="AG31" s="386">
        <f t="shared" si="7"/>
        <v>-0.44416756107669264</v>
      </c>
      <c r="AI31" s="27">
        <f t="shared" si="17"/>
        <v>3.1089486356340283</v>
      </c>
      <c r="AJ31" s="28">
        <f t="shared" si="17"/>
        <v>2.3391757178991228</v>
      </c>
      <c r="AK31" s="402">
        <f t="shared" si="17"/>
        <v>2.4385964912280707</v>
      </c>
      <c r="AL31" s="28">
        <f t="shared" si="17"/>
        <v>3.4570404964493626</v>
      </c>
      <c r="AM31" s="28">
        <f t="shared" si="17"/>
        <v>1.9909455948350523</v>
      </c>
      <c r="AN31" s="402">
        <f t="shared" si="17"/>
        <v>2.549435819949796</v>
      </c>
      <c r="AO31" s="384">
        <f t="shared" si="16"/>
        <v>0.11196449398539053</v>
      </c>
      <c r="AP31" s="385">
        <f t="shared" si="16"/>
        <v>-0.14886873200651443</v>
      </c>
      <c r="AQ31" s="386">
        <f t="shared" si="16"/>
        <v>4.5452098828333391E-2</v>
      </c>
    </row>
    <row r="32" spans="1:43" ht="20.100000000000001" customHeight="1" thickBot="1">
      <c r="A32" s="8" t="s">
        <v>17</v>
      </c>
      <c r="B32" s="19">
        <f>B33-SUM(B7:B31)</f>
        <v>2032.9200000000092</v>
      </c>
      <c r="C32" s="371">
        <f t="shared" ref="C32:G32" si="18">C33-SUM(C7:C31)</f>
        <v>8820.8999999999942</v>
      </c>
      <c r="D32" s="376">
        <f t="shared" si="18"/>
        <v>10853.820000000065</v>
      </c>
      <c r="E32" s="21">
        <f t="shared" si="18"/>
        <v>1576.9599999999955</v>
      </c>
      <c r="F32" s="119">
        <f t="shared" si="18"/>
        <v>5835.8600000000442</v>
      </c>
      <c r="G32" s="375">
        <f t="shared" si="18"/>
        <v>7412.8199999999488</v>
      </c>
      <c r="H32" s="345">
        <f t="shared" si="0"/>
        <v>9.0142468839098822E-2</v>
      </c>
      <c r="I32" s="323">
        <f t="shared" si="1"/>
        <v>4.7575352721493623E-2</v>
      </c>
      <c r="J32" s="400">
        <f t="shared" si="2"/>
        <v>5.2191530031088292E-2</v>
      </c>
      <c r="K32" s="323">
        <f t="shared" si="3"/>
        <v>6.2969588550983724E-2</v>
      </c>
      <c r="L32" s="323">
        <f t="shared" si="4"/>
        <v>4.4315507557243762E-2</v>
      </c>
      <c r="M32" s="399">
        <f t="shared" si="5"/>
        <v>4.7296121681271217E-2</v>
      </c>
      <c r="N32" s="396">
        <f t="shared" si="6"/>
        <v>-0.22428821596521831</v>
      </c>
      <c r="O32" s="397">
        <f t="shared" si="6"/>
        <v>-0.3384053781360124</v>
      </c>
      <c r="P32" s="388">
        <f t="shared" si="6"/>
        <v>-0.31703123877124328</v>
      </c>
      <c r="R32" s="19">
        <f t="shared" ref="R32:W32" si="19">R33-SUM(R7:R31)</f>
        <v>301.68199999999979</v>
      </c>
      <c r="S32" s="119">
        <f t="shared" si="19"/>
        <v>1945.1030000000137</v>
      </c>
      <c r="T32" s="375">
        <f t="shared" si="19"/>
        <v>2246.7850000000071</v>
      </c>
      <c r="U32" s="119">
        <f t="shared" si="19"/>
        <v>249.3670000000011</v>
      </c>
      <c r="V32" s="123">
        <f t="shared" si="19"/>
        <v>1468.5160000000069</v>
      </c>
      <c r="W32" s="376">
        <f t="shared" si="19"/>
        <v>1717.8829999999944</v>
      </c>
      <c r="X32" s="345">
        <f t="shared" si="10"/>
        <v>9.3158854124046023E-2</v>
      </c>
      <c r="Y32" s="323">
        <f t="shared" si="11"/>
        <v>8.8064317503724399E-2</v>
      </c>
      <c r="Z32" s="399">
        <f t="shared" si="12"/>
        <v>8.8715749610642214E-2</v>
      </c>
      <c r="AA32" s="323">
        <f t="shared" si="13"/>
        <v>6.6875562007401551E-2</v>
      </c>
      <c r="AB32" s="323">
        <f t="shared" si="14"/>
        <v>8.7646601294613422E-2</v>
      </c>
      <c r="AC32" s="399">
        <f t="shared" si="15"/>
        <v>8.3865489924739717E-2</v>
      </c>
      <c r="AE32" s="396">
        <f t="shared" si="7"/>
        <v>-0.17341107523816046</v>
      </c>
      <c r="AF32" s="397">
        <f t="shared" si="7"/>
        <v>-0.24501890131268289</v>
      </c>
      <c r="AG32" s="388">
        <f t="shared" si="7"/>
        <v>-0.23540392160354065</v>
      </c>
      <c r="AI32" s="27">
        <f t="shared" si="17"/>
        <v>1.4839836294590956</v>
      </c>
      <c r="AJ32" s="28">
        <f t="shared" si="17"/>
        <v>2.2051071886088893</v>
      </c>
      <c r="AK32" s="402">
        <f t="shared" si="17"/>
        <v>2.0700407782697647</v>
      </c>
      <c r="AL32" s="28">
        <f t="shared" si="17"/>
        <v>1.5813146814123491</v>
      </c>
      <c r="AM32" s="28">
        <f t="shared" si="17"/>
        <v>2.5163660540177379</v>
      </c>
      <c r="AN32" s="402">
        <f t="shared" si="17"/>
        <v>2.3174486902420486</v>
      </c>
      <c r="AO32" s="387">
        <f t="shared" si="16"/>
        <v>6.5587685754141506E-2</v>
      </c>
      <c r="AP32" s="385">
        <f t="shared" si="16"/>
        <v>0.14115362147325317</v>
      </c>
      <c r="AQ32" s="386">
        <f t="shared" si="16"/>
        <v>0.11951837595154949</v>
      </c>
    </row>
    <row r="33" spans="1:43" ht="25.5" customHeight="1" thickBot="1">
      <c r="A33" s="12" t="s">
        <v>18</v>
      </c>
      <c r="B33" s="17">
        <v>22552.30000000001</v>
      </c>
      <c r="C33" s="372">
        <v>185409.03000000003</v>
      </c>
      <c r="D33" s="18">
        <v>207961.33000000005</v>
      </c>
      <c r="E33" s="17">
        <v>25043.199999999997</v>
      </c>
      <c r="F33" s="373">
        <v>131688.89000000004</v>
      </c>
      <c r="G33" s="378">
        <v>156732.08999999994</v>
      </c>
      <c r="H33" s="334">
        <f>SUM(H7:H32)</f>
        <v>0.99999999999999978</v>
      </c>
      <c r="I33" s="338">
        <f t="shared" ref="I33:M33" si="20">SUM(I7:I32)</f>
        <v>0.99999999999999989</v>
      </c>
      <c r="J33" s="335">
        <f t="shared" si="20"/>
        <v>1</v>
      </c>
      <c r="K33" s="338">
        <f t="shared" si="20"/>
        <v>1</v>
      </c>
      <c r="L33" s="338">
        <f t="shared" si="20"/>
        <v>1</v>
      </c>
      <c r="M33" s="335">
        <f t="shared" si="20"/>
        <v>0.99999999999999989</v>
      </c>
      <c r="N33" s="389">
        <f t="shared" si="6"/>
        <v>0.11044993193598816</v>
      </c>
      <c r="O33" s="390">
        <f t="shared" si="6"/>
        <v>-0.28973853107370218</v>
      </c>
      <c r="P33" s="391">
        <f t="shared" si="6"/>
        <v>-0.24634022104013326</v>
      </c>
      <c r="R33" s="17">
        <v>3238.3609999999999</v>
      </c>
      <c r="S33" s="372">
        <v>22087.300000000021</v>
      </c>
      <c r="T33" s="18">
        <v>25325.661000000004</v>
      </c>
      <c r="U33" s="17">
        <v>3728.8210000000004</v>
      </c>
      <c r="V33" s="373">
        <v>16754.968000000004</v>
      </c>
      <c r="W33" s="378">
        <v>20483.789000000001</v>
      </c>
      <c r="X33" s="334">
        <f t="shared" ref="X33:AC33" si="21">SUM(X7:X32)</f>
        <v>0.99999999999999978</v>
      </c>
      <c r="Y33" s="338">
        <f t="shared" si="21"/>
        <v>0.99999999999999956</v>
      </c>
      <c r="Z33" s="335">
        <f t="shared" si="21"/>
        <v>1.0000000000000004</v>
      </c>
      <c r="AA33" s="338">
        <f t="shared" si="21"/>
        <v>0.99999999999999989</v>
      </c>
      <c r="AB33" s="338">
        <f t="shared" si="21"/>
        <v>1</v>
      </c>
      <c r="AC33" s="335">
        <f t="shared" si="21"/>
        <v>0.99999999999999967</v>
      </c>
      <c r="AE33" s="389">
        <f t="shared" si="7"/>
        <v>0.15145315794008157</v>
      </c>
      <c r="AF33" s="390">
        <f t="shared" si="7"/>
        <v>-0.24142072593753025</v>
      </c>
      <c r="AG33" s="391">
        <f t="shared" si="7"/>
        <v>-0.19118442752589962</v>
      </c>
      <c r="AI33" s="403">
        <f t="shared" si="17"/>
        <v>1.4359338071948309</v>
      </c>
      <c r="AJ33" s="404">
        <f t="shared" si="17"/>
        <v>1.1912742329756008</v>
      </c>
      <c r="AK33" s="405">
        <f t="shared" si="17"/>
        <v>1.2178062623469468</v>
      </c>
      <c r="AL33" s="404">
        <f t="shared" si="17"/>
        <v>1.4889554849220548</v>
      </c>
      <c r="AM33" s="404">
        <f t="shared" si="17"/>
        <v>1.2723144678339988</v>
      </c>
      <c r="AN33" s="405">
        <f t="shared" si="17"/>
        <v>1.3069301251581606</v>
      </c>
      <c r="AO33" s="389">
        <f t="shared" si="16"/>
        <v>3.6924875966813819E-2</v>
      </c>
      <c r="AP33" s="390">
        <f t="shared" si="16"/>
        <v>6.802819419334985E-2</v>
      </c>
      <c r="AQ33" s="391">
        <f t="shared" si="16"/>
        <v>7.3183941951041581E-2</v>
      </c>
    </row>
    <row r="36" spans="1:43" ht="15.75" thickBot="1"/>
    <row r="37" spans="1:43">
      <c r="A37" s="468" t="s">
        <v>2</v>
      </c>
      <c r="B37" s="414" t="s">
        <v>137</v>
      </c>
      <c r="C37" s="477"/>
      <c r="D37" s="477"/>
      <c r="E37" s="477"/>
      <c r="F37" s="477"/>
      <c r="G37" s="492"/>
      <c r="H37" s="478" t="s">
        <v>139</v>
      </c>
      <c r="I37" s="477"/>
      <c r="J37" s="477"/>
      <c r="K37" s="477"/>
      <c r="L37" s="477"/>
      <c r="M37" s="492"/>
      <c r="N37" s="493" t="s">
        <v>160</v>
      </c>
      <c r="O37" s="471"/>
      <c r="P37" s="494"/>
      <c r="R37" s="478" t="s">
        <v>138</v>
      </c>
      <c r="S37" s="477"/>
      <c r="T37" s="477"/>
      <c r="U37" s="477"/>
      <c r="V37" s="477"/>
      <c r="W37" s="492"/>
      <c r="X37" s="477" t="s">
        <v>140</v>
      </c>
      <c r="Y37" s="477"/>
      <c r="Z37" s="477"/>
      <c r="AA37" s="477"/>
      <c r="AB37" s="477"/>
      <c r="AC37" s="415"/>
      <c r="AE37" s="471" t="s">
        <v>160</v>
      </c>
      <c r="AF37" s="471"/>
      <c r="AG37" s="471"/>
      <c r="AI37" s="462" t="s">
        <v>143</v>
      </c>
      <c r="AJ37" s="461"/>
      <c r="AK37" s="461"/>
      <c r="AL37" s="461"/>
      <c r="AM37" s="461"/>
      <c r="AN37" s="460"/>
      <c r="AO37" s="471" t="s">
        <v>160</v>
      </c>
      <c r="AP37" s="471"/>
      <c r="AQ37" s="471"/>
    </row>
    <row r="38" spans="1:43" ht="15" customHeight="1">
      <c r="A38" s="469"/>
      <c r="B38" s="497" t="str">
        <f>B5</f>
        <v>jan-fev 2025</v>
      </c>
      <c r="C38" s="473"/>
      <c r="D38" s="474"/>
      <c r="E38" s="498" t="str">
        <f>E5</f>
        <v>jan-fev 2026</v>
      </c>
      <c r="F38" s="481"/>
      <c r="G38" s="495"/>
      <c r="H38" s="499" t="str">
        <f>B38</f>
        <v>jan-fev 2025</v>
      </c>
      <c r="I38" s="473"/>
      <c r="J38" s="474"/>
      <c r="K38" s="497" t="str">
        <f>E38</f>
        <v>jan-fev 2026</v>
      </c>
      <c r="L38" s="473"/>
      <c r="M38" s="474"/>
      <c r="N38" s="479" t="s">
        <v>141</v>
      </c>
      <c r="O38" s="473"/>
      <c r="P38" s="483"/>
      <c r="R38" s="500" t="str">
        <f>H38</f>
        <v>jan-fev 2025</v>
      </c>
      <c r="S38" s="473"/>
      <c r="T38" s="474"/>
      <c r="U38" s="501" t="str">
        <f>K38</f>
        <v>jan-fev 2026</v>
      </c>
      <c r="V38" s="481"/>
      <c r="W38" s="495"/>
      <c r="X38" s="499" t="str">
        <f>R38</f>
        <v>jan-fev 2025</v>
      </c>
      <c r="Y38" s="473"/>
      <c r="Z38" s="474"/>
      <c r="AA38" s="497" t="str">
        <f>U38</f>
        <v>jan-fev 2026</v>
      </c>
      <c r="AB38" s="473"/>
      <c r="AC38" s="483"/>
      <c r="AE38" s="472" t="s">
        <v>142</v>
      </c>
      <c r="AF38" s="473"/>
      <c r="AG38" s="483"/>
      <c r="AI38" s="504" t="str">
        <f>X38</f>
        <v>jan-fev 2025</v>
      </c>
      <c r="AJ38" s="505"/>
      <c r="AK38" s="506"/>
      <c r="AL38" s="507" t="str">
        <f>AA38</f>
        <v>jan-fev 2026</v>
      </c>
      <c r="AM38" s="505"/>
      <c r="AN38" s="506"/>
      <c r="AO38" s="473" t="s">
        <v>143</v>
      </c>
      <c r="AP38" s="473"/>
      <c r="AQ38" s="483"/>
    </row>
    <row r="39" spans="1:43" ht="18.75" customHeight="1" thickBot="1">
      <c r="A39" s="470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168</v>
      </c>
      <c r="B40" s="39">
        <v>1158.45</v>
      </c>
      <c r="C40" s="370">
        <v>13472.43</v>
      </c>
      <c r="D40" s="375">
        <v>14630.880000000001</v>
      </c>
      <c r="E40" s="39">
        <v>1145.25</v>
      </c>
      <c r="F40" s="379">
        <v>10219.669999999998</v>
      </c>
      <c r="G40" s="377">
        <v>11364.919999999998</v>
      </c>
      <c r="H40" s="345">
        <f>B40/$B$63</f>
        <v>9.8803812448026621E-2</v>
      </c>
      <c r="I40" s="323">
        <f>C40/$C$63</f>
        <v>0.19874616298789508</v>
      </c>
      <c r="J40" s="398">
        <f>D40/$D$63</f>
        <v>0.18400875240388631</v>
      </c>
      <c r="K40" s="323">
        <f>E40/$E$63</f>
        <v>6.5538543416244877E-2</v>
      </c>
      <c r="L40" s="323">
        <f>F40/$F$63</f>
        <v>0.29065240774332113</v>
      </c>
      <c r="M40" s="399">
        <f>G40/$G$63</f>
        <v>0.21591702496352744</v>
      </c>
      <c r="N40" s="392">
        <f t="shared" ref="N40:P63" si="22">(E40-B40)/B40</f>
        <v>-1.1394535802149462E-2</v>
      </c>
      <c r="O40" s="393">
        <f t="shared" si="22"/>
        <v>-0.24143825575638558</v>
      </c>
      <c r="P40" s="382">
        <f t="shared" si="22"/>
        <v>-0.22322375687586821</v>
      </c>
      <c r="R40" s="401">
        <v>208.58399999999997</v>
      </c>
      <c r="S40" s="369">
        <v>1854.289</v>
      </c>
      <c r="T40" s="374">
        <v>2062.873</v>
      </c>
      <c r="U40" s="39">
        <v>216.70099999999999</v>
      </c>
      <c r="V40" s="112">
        <v>1660.625</v>
      </c>
      <c r="W40" s="380">
        <v>1877.326</v>
      </c>
      <c r="X40" s="345">
        <f>R40/$R$63</f>
        <v>0.13031018827705593</v>
      </c>
      <c r="Y40" s="323">
        <f>S40/$S$63</f>
        <v>0.26456919111089044</v>
      </c>
      <c r="Z40" s="398">
        <f>T40/$T$63</f>
        <v>0.23960750269705708</v>
      </c>
      <c r="AA40" s="323">
        <f>U40/$U$63</f>
        <v>8.8239054661541458E-2</v>
      </c>
      <c r="AB40" s="323">
        <f>V40/$V$63</f>
        <v>0.31058116480584491</v>
      </c>
      <c r="AC40" s="399">
        <f>W40/$W$63</f>
        <v>0.24060043028855113</v>
      </c>
      <c r="AE40" s="392">
        <f t="shared" ref="AE40:AG63" si="23">(U40-R40)/R40</f>
        <v>3.891477773942402E-2</v>
      </c>
      <c r="AF40" s="393">
        <f t="shared" si="23"/>
        <v>-0.10444110923378179</v>
      </c>
      <c r="AG40" s="382">
        <f t="shared" si="23"/>
        <v>-8.9945915235693147E-2</v>
      </c>
      <c r="AI40" s="27">
        <f t="shared" ref="AI40:AN63" si="24">(R40/B40)*10</f>
        <v>1.8005438301178294</v>
      </c>
      <c r="AJ40" s="28">
        <f t="shared" si="24"/>
        <v>1.376358236784307</v>
      </c>
      <c r="AK40" s="406">
        <f t="shared" si="24"/>
        <v>1.409944582964251</v>
      </c>
      <c r="AL40" s="28">
        <f t="shared" si="24"/>
        <v>1.8921720148439205</v>
      </c>
      <c r="AM40" s="28">
        <f t="shared" si="24"/>
        <v>1.6249301591930074</v>
      </c>
      <c r="AN40" s="402">
        <f t="shared" si="24"/>
        <v>1.6518602858621092</v>
      </c>
      <c r="AO40" s="383">
        <f t="shared" ref="AO40:AQ51" si="25">(AL40-AI40)/AI40</f>
        <v>5.0889172034259723E-2</v>
      </c>
      <c r="AP40" s="381">
        <f t="shared" si="25"/>
        <v>0.18060118053963797</v>
      </c>
      <c r="AQ40" s="382">
        <f t="shared" si="25"/>
        <v>0.17157816400787718</v>
      </c>
    </row>
    <row r="41" spans="1:43" ht="19.5" customHeight="1">
      <c r="A41" s="8" t="s">
        <v>180</v>
      </c>
      <c r="B41" s="19">
        <v>998.57999999999993</v>
      </c>
      <c r="C41" s="371">
        <v>32398.269999999997</v>
      </c>
      <c r="D41" s="375">
        <v>33396.85</v>
      </c>
      <c r="E41" s="19">
        <v>1780.2399999999998</v>
      </c>
      <c r="F41" s="369">
        <v>7438.87</v>
      </c>
      <c r="G41" s="377">
        <v>9219.11</v>
      </c>
      <c r="H41" s="345">
        <f t="shared" ref="H41:H62" si="26">B41/$B$63</f>
        <v>8.5168553700505328E-2</v>
      </c>
      <c r="I41" s="323">
        <f t="shared" ref="I41:I62" si="27">C41/$C$63</f>
        <v>0.47794138473503517</v>
      </c>
      <c r="J41" s="399">
        <f t="shared" ref="J41:J62" si="28">D41/$D$63</f>
        <v>0.42002345058668583</v>
      </c>
      <c r="K41" s="323">
        <f t="shared" ref="K41:K62" si="29">E41/$E$63</f>
        <v>0.10187674004045907</v>
      </c>
      <c r="L41" s="323">
        <f t="shared" ref="L41:L62" si="30">F41/$F$63</f>
        <v>0.21156509714986488</v>
      </c>
      <c r="M41" s="399">
        <f t="shared" ref="M41:M62" si="31">G41/$G$63</f>
        <v>0.1751497418381745</v>
      </c>
      <c r="N41" s="394">
        <f t="shared" si="22"/>
        <v>0.78277153558052426</v>
      </c>
      <c r="O41" s="395">
        <f t="shared" si="22"/>
        <v>-0.77039298703294956</v>
      </c>
      <c r="P41" s="386">
        <f t="shared" si="22"/>
        <v>-0.72395270811468748</v>
      </c>
      <c r="R41" s="401">
        <v>93.304000000000002</v>
      </c>
      <c r="S41" s="369">
        <v>1855.7170000000001</v>
      </c>
      <c r="T41" s="374">
        <v>1949.0210000000002</v>
      </c>
      <c r="U41" s="19">
        <v>191.68900000000002</v>
      </c>
      <c r="V41" s="119">
        <v>916.7059999999999</v>
      </c>
      <c r="W41" s="375">
        <v>1108.395</v>
      </c>
      <c r="X41" s="345">
        <f t="shared" ref="X41:X62" si="32">R41/$R$63</f>
        <v>5.8290481566191217E-2</v>
      </c>
      <c r="Y41" s="323">
        <f t="shared" ref="Y41:Y62" si="33">S41/$S$63</f>
        <v>0.26477293756298415</v>
      </c>
      <c r="Z41" s="399">
        <f t="shared" ref="Z41:Z62" si="34">T41/$T$63</f>
        <v>0.22638332777350856</v>
      </c>
      <c r="AA41" s="323">
        <f t="shared" ref="AA41:AA62" si="35">U41/$U$63</f>
        <v>7.8054352075053748E-2</v>
      </c>
      <c r="AB41" s="323">
        <f t="shared" ref="AB41:AB62" si="36">V41/$V$63</f>
        <v>0.1714484710663195</v>
      </c>
      <c r="AC41" s="399">
        <f t="shared" ref="AC41:AC62" si="37">W41/$W$63</f>
        <v>0.14205327893486727</v>
      </c>
      <c r="AE41" s="394">
        <f t="shared" si="23"/>
        <v>1.0544564005830406</v>
      </c>
      <c r="AF41" s="395">
        <f t="shared" si="23"/>
        <v>-0.5060098064521692</v>
      </c>
      <c r="AG41" s="386">
        <f t="shared" si="23"/>
        <v>-0.4313067945394124</v>
      </c>
      <c r="AI41" s="27">
        <f t="shared" si="24"/>
        <v>0.93436680085721724</v>
      </c>
      <c r="AJ41" s="28">
        <f t="shared" si="24"/>
        <v>0.57278274426381426</v>
      </c>
      <c r="AK41" s="402">
        <f t="shared" si="24"/>
        <v>0.58359426113540658</v>
      </c>
      <c r="AL41" s="28">
        <f t="shared" si="24"/>
        <v>1.0767593133510092</v>
      </c>
      <c r="AM41" s="28">
        <f t="shared" si="24"/>
        <v>1.2323188871428052</v>
      </c>
      <c r="AN41" s="402">
        <f t="shared" si="24"/>
        <v>1.2022798296147892</v>
      </c>
      <c r="AO41" s="384">
        <f t="shared" si="25"/>
        <v>0.15239466167157972</v>
      </c>
      <c r="AP41" s="385">
        <f t="shared" si="25"/>
        <v>1.1514595184369234</v>
      </c>
      <c r="AQ41" s="386">
        <f t="shared" si="25"/>
        <v>1.060129630602783</v>
      </c>
    </row>
    <row r="42" spans="1:43" ht="19.5" customHeight="1">
      <c r="A42" s="8" t="s">
        <v>173</v>
      </c>
      <c r="B42" s="19">
        <v>3095.34</v>
      </c>
      <c r="C42" s="371">
        <v>7847.88</v>
      </c>
      <c r="D42" s="375">
        <v>10943.220000000001</v>
      </c>
      <c r="E42" s="19">
        <v>4555.1699999999992</v>
      </c>
      <c r="F42" s="369">
        <v>6683.18</v>
      </c>
      <c r="G42" s="377">
        <v>11238.349999999999</v>
      </c>
      <c r="H42" s="345">
        <f t="shared" si="26"/>
        <v>0.26400051173799016</v>
      </c>
      <c r="I42" s="323">
        <f t="shared" si="27"/>
        <v>0.11577243582556687</v>
      </c>
      <c r="J42" s="399">
        <f t="shared" si="28"/>
        <v>0.13763001675095804</v>
      </c>
      <c r="K42" s="323">
        <f t="shared" si="29"/>
        <v>0.26067601555413761</v>
      </c>
      <c r="L42" s="323">
        <f t="shared" si="30"/>
        <v>0.19007290434838006</v>
      </c>
      <c r="M42" s="399">
        <f t="shared" si="31"/>
        <v>0.21351237822165567</v>
      </c>
      <c r="N42" s="394">
        <f t="shared" si="22"/>
        <v>0.47162185737269541</v>
      </c>
      <c r="O42" s="395">
        <f t="shared" si="22"/>
        <v>-0.14840950677125539</v>
      </c>
      <c r="P42" s="386">
        <f t="shared" si="22"/>
        <v>2.6969210159349565E-2</v>
      </c>
      <c r="R42" s="401">
        <v>277.83100000000002</v>
      </c>
      <c r="S42" s="369">
        <v>636.83300000000008</v>
      </c>
      <c r="T42" s="374">
        <v>914.6640000000001</v>
      </c>
      <c r="U42" s="19">
        <v>365.51900000000001</v>
      </c>
      <c r="V42" s="119">
        <v>490.64399999999995</v>
      </c>
      <c r="W42" s="375">
        <v>856.16300000000001</v>
      </c>
      <c r="X42" s="345">
        <f t="shared" si="32"/>
        <v>0.17357136654394745</v>
      </c>
      <c r="Y42" s="323">
        <f t="shared" si="33"/>
        <v>9.086307025642805E-2</v>
      </c>
      <c r="Z42" s="399">
        <f t="shared" si="34"/>
        <v>0.10624035354910411</v>
      </c>
      <c r="AA42" s="323">
        <f t="shared" si="35"/>
        <v>0.14883665059613002</v>
      </c>
      <c r="AB42" s="323">
        <f t="shared" si="36"/>
        <v>9.1763513752351644E-2</v>
      </c>
      <c r="AC42" s="399">
        <f t="shared" si="37"/>
        <v>0.10972691274564822</v>
      </c>
      <c r="AE42" s="394">
        <f t="shared" si="23"/>
        <v>0.31561632791157207</v>
      </c>
      <c r="AF42" s="395">
        <f t="shared" si="23"/>
        <v>-0.22955625729194329</v>
      </c>
      <c r="AG42" s="386">
        <f t="shared" si="23"/>
        <v>-6.3959005711387004E-2</v>
      </c>
      <c r="AI42" s="27">
        <f t="shared" si="24"/>
        <v>0.89757829511459164</v>
      </c>
      <c r="AJ42" s="28">
        <f t="shared" si="24"/>
        <v>0.81147137825756777</v>
      </c>
      <c r="AK42" s="402">
        <f t="shared" si="24"/>
        <v>0.8358271148711256</v>
      </c>
      <c r="AL42" s="28">
        <f t="shared" si="24"/>
        <v>0.80242669318598447</v>
      </c>
      <c r="AM42" s="28">
        <f t="shared" si="24"/>
        <v>0.73414751660137834</v>
      </c>
      <c r="AN42" s="402">
        <f t="shared" si="24"/>
        <v>0.76182268749416071</v>
      </c>
      <c r="AO42" s="384">
        <f t="shared" si="25"/>
        <v>-0.10600925005262007</v>
      </c>
      <c r="AP42" s="385">
        <f t="shared" si="25"/>
        <v>-9.5288464544766971E-2</v>
      </c>
      <c r="AQ42" s="386">
        <f t="shared" si="25"/>
        <v>-8.8540352496670888E-2</v>
      </c>
    </row>
    <row r="43" spans="1:43" ht="19.5" customHeight="1">
      <c r="A43" s="8" t="s">
        <v>175</v>
      </c>
      <c r="B43" s="19">
        <v>397.34</v>
      </c>
      <c r="C43" s="371">
        <v>139.26999999999998</v>
      </c>
      <c r="D43" s="375">
        <v>536.6099999999999</v>
      </c>
      <c r="E43" s="19">
        <v>3292.35</v>
      </c>
      <c r="F43" s="369">
        <v>612.33000000000015</v>
      </c>
      <c r="G43" s="377">
        <v>3904.6800000000003</v>
      </c>
      <c r="H43" s="345">
        <f t="shared" si="26"/>
        <v>3.3888995500970166E-2</v>
      </c>
      <c r="I43" s="323">
        <f t="shared" si="27"/>
        <v>2.0545200917224393E-3</v>
      </c>
      <c r="J43" s="399">
        <f t="shared" si="28"/>
        <v>6.7488036691880056E-3</v>
      </c>
      <c r="K43" s="323">
        <f t="shared" si="29"/>
        <v>0.18840936338482758</v>
      </c>
      <c r="L43" s="323">
        <f t="shared" si="30"/>
        <v>1.7414964361223789E-2</v>
      </c>
      <c r="M43" s="399">
        <f t="shared" si="31"/>
        <v>7.4183266493260541E-2</v>
      </c>
      <c r="N43" s="394">
        <f t="shared" si="22"/>
        <v>7.2859767453566215</v>
      </c>
      <c r="O43" s="395">
        <f t="shared" si="22"/>
        <v>3.396711423852949</v>
      </c>
      <c r="P43" s="386">
        <f t="shared" si="22"/>
        <v>6.276569575669483</v>
      </c>
      <c r="R43" s="401">
        <v>88.046999999999983</v>
      </c>
      <c r="S43" s="369">
        <v>33.177</v>
      </c>
      <c r="T43" s="374">
        <v>121.22399999999999</v>
      </c>
      <c r="U43" s="19">
        <v>652.51199999999994</v>
      </c>
      <c r="V43" s="119">
        <v>160.61499999999998</v>
      </c>
      <c r="W43" s="375">
        <v>813.12699999999995</v>
      </c>
      <c r="X43" s="345">
        <f t="shared" si="32"/>
        <v>5.5006238001140753E-2</v>
      </c>
      <c r="Y43" s="323">
        <f t="shared" si="33"/>
        <v>4.7336807010590108E-3</v>
      </c>
      <c r="Z43" s="399">
        <f t="shared" si="34"/>
        <v>1.4080449890491583E-2</v>
      </c>
      <c r="AA43" s="323">
        <f t="shared" si="35"/>
        <v>0.26569809108085213</v>
      </c>
      <c r="AB43" s="323">
        <f t="shared" si="36"/>
        <v>3.0039288692685448E-2</v>
      </c>
      <c r="AC43" s="399">
        <f t="shared" si="37"/>
        <v>0.10421136556955941</v>
      </c>
      <c r="AE43" s="394">
        <f t="shared" si="23"/>
        <v>6.4109509693686331</v>
      </c>
      <c r="AF43" s="395">
        <f t="shared" si="23"/>
        <v>3.8411550170298696</v>
      </c>
      <c r="AG43" s="386">
        <f t="shared" si="23"/>
        <v>5.7076404012406794</v>
      </c>
      <c r="AI43" s="27">
        <f t="shared" si="24"/>
        <v>2.2159108068656561</v>
      </c>
      <c r="AJ43" s="28">
        <f t="shared" si="24"/>
        <v>2.3822072233790479</v>
      </c>
      <c r="AK43" s="402">
        <f t="shared" si="24"/>
        <v>2.2590708335662772</v>
      </c>
      <c r="AL43" s="28">
        <f t="shared" si="24"/>
        <v>1.9819035035764725</v>
      </c>
      <c r="AM43" s="28">
        <f t="shared" si="24"/>
        <v>2.623013734424247</v>
      </c>
      <c r="AN43" s="402">
        <f t="shared" si="24"/>
        <v>2.0824420951268734</v>
      </c>
      <c r="AO43" s="384">
        <f t="shared" si="25"/>
        <v>-0.10560321406626488</v>
      </c>
      <c r="AP43" s="385">
        <f t="shared" si="25"/>
        <v>0.10108545918336463</v>
      </c>
      <c r="AQ43" s="386">
        <f t="shared" si="25"/>
        <v>-7.8186454278004774E-2</v>
      </c>
    </row>
    <row r="44" spans="1:43" ht="19.5" customHeight="1">
      <c r="A44" s="8" t="s">
        <v>176</v>
      </c>
      <c r="B44" s="19">
        <v>1075.3599999999999</v>
      </c>
      <c r="C44" s="371">
        <v>1885.6299999999999</v>
      </c>
      <c r="D44" s="375">
        <v>2960.99</v>
      </c>
      <c r="E44" s="19">
        <v>1700.27</v>
      </c>
      <c r="F44" s="369">
        <v>2739.3500000000004</v>
      </c>
      <c r="G44" s="377">
        <v>4439.6200000000008</v>
      </c>
      <c r="H44" s="345">
        <f t="shared" si="26"/>
        <v>9.1717094181112596E-2</v>
      </c>
      <c r="I44" s="323">
        <f t="shared" si="27"/>
        <v>2.7816936314745338E-2</v>
      </c>
      <c r="J44" s="399">
        <f t="shared" si="28"/>
        <v>3.7239597056389177E-2</v>
      </c>
      <c r="K44" s="323">
        <f t="shared" si="29"/>
        <v>9.7300344216842319E-2</v>
      </c>
      <c r="L44" s="323">
        <f t="shared" si="30"/>
        <v>7.7908452342557735E-2</v>
      </c>
      <c r="M44" s="399">
        <f t="shared" si="31"/>
        <v>8.4346351964516786E-2</v>
      </c>
      <c r="N44" s="394">
        <f t="shared" si="22"/>
        <v>0.58111702127659592</v>
      </c>
      <c r="O44" s="395">
        <f t="shared" si="22"/>
        <v>0.45275053960745243</v>
      </c>
      <c r="P44" s="386">
        <f t="shared" si="22"/>
        <v>0.4993701430940331</v>
      </c>
      <c r="R44" s="401">
        <v>164.66200000000001</v>
      </c>
      <c r="S44" s="369">
        <v>282.16200000000003</v>
      </c>
      <c r="T44" s="374">
        <v>446.82400000000007</v>
      </c>
      <c r="U44" s="19">
        <v>276.02</v>
      </c>
      <c r="V44" s="119">
        <v>410.68599999999998</v>
      </c>
      <c r="W44" s="375">
        <v>686.7059999999999</v>
      </c>
      <c r="X44" s="345">
        <f t="shared" si="32"/>
        <v>0.10287048010430612</v>
      </c>
      <c r="Y44" s="323">
        <f t="shared" si="33"/>
        <v>4.0258757994158983E-2</v>
      </c>
      <c r="Z44" s="399">
        <f t="shared" si="34"/>
        <v>5.1899648104905077E-2</v>
      </c>
      <c r="AA44" s="323">
        <f t="shared" si="35"/>
        <v>0.11239331552544138</v>
      </c>
      <c r="AB44" s="323">
        <f t="shared" si="36"/>
        <v>7.6809235227371153E-2</v>
      </c>
      <c r="AC44" s="399">
        <f t="shared" si="37"/>
        <v>8.800909329638526E-2</v>
      </c>
      <c r="AE44" s="394">
        <f t="shared" si="23"/>
        <v>0.67628232379055264</v>
      </c>
      <c r="AF44" s="395">
        <f t="shared" si="23"/>
        <v>0.45549719664589822</v>
      </c>
      <c r="AG44" s="386">
        <f t="shared" si="23"/>
        <v>0.53686015075286864</v>
      </c>
      <c r="AI44" s="27">
        <f t="shared" si="24"/>
        <v>1.5312267519714331</v>
      </c>
      <c r="AJ44" s="28">
        <f t="shared" si="24"/>
        <v>1.4963805200383959</v>
      </c>
      <c r="AK44" s="402">
        <f t="shared" si="24"/>
        <v>1.5090358292327908</v>
      </c>
      <c r="AL44" s="28">
        <f t="shared" si="24"/>
        <v>1.6233892264169807</v>
      </c>
      <c r="AM44" s="28">
        <f t="shared" si="24"/>
        <v>1.4992096665267305</v>
      </c>
      <c r="AN44" s="402">
        <f t="shared" si="24"/>
        <v>1.5467675161387682</v>
      </c>
      <c r="AO44" s="384">
        <f t="shared" si="25"/>
        <v>6.0188652220769842E-2</v>
      </c>
      <c r="AP44" s="385">
        <f t="shared" si="25"/>
        <v>1.8906597957195743E-3</v>
      </c>
      <c r="AQ44" s="386">
        <f t="shared" si="25"/>
        <v>2.5003837665776674E-2</v>
      </c>
    </row>
    <row r="45" spans="1:43" ht="19.5" customHeight="1">
      <c r="A45" s="8" t="s">
        <v>187</v>
      </c>
      <c r="B45" s="19">
        <v>104.53</v>
      </c>
      <c r="C45" s="371">
        <v>1191.18</v>
      </c>
      <c r="D45" s="375">
        <v>1295.71</v>
      </c>
      <c r="E45" s="19">
        <v>228.09</v>
      </c>
      <c r="F45" s="369">
        <v>1406.4500000000003</v>
      </c>
      <c r="G45" s="377">
        <v>1634.5400000000002</v>
      </c>
      <c r="H45" s="345">
        <f t="shared" si="26"/>
        <v>8.915328685046589E-3</v>
      </c>
      <c r="I45" s="323">
        <f t="shared" si="27"/>
        <v>1.7572364779621853E-2</v>
      </c>
      <c r="J45" s="399">
        <f t="shared" si="28"/>
        <v>1.6295805896654168E-2</v>
      </c>
      <c r="K45" s="323">
        <f t="shared" si="29"/>
        <v>1.3052771331858802E-2</v>
      </c>
      <c r="L45" s="323">
        <f t="shared" si="30"/>
        <v>4.0000125138149684E-2</v>
      </c>
      <c r="M45" s="399">
        <f t="shared" si="31"/>
        <v>3.1053893382785296E-2</v>
      </c>
      <c r="N45" s="394">
        <f t="shared" si="22"/>
        <v>1.1820529991390032</v>
      </c>
      <c r="O45" s="395">
        <f t="shared" si="22"/>
        <v>0.18071995836061736</v>
      </c>
      <c r="P45" s="386">
        <f t="shared" si="22"/>
        <v>0.2615014162119611</v>
      </c>
      <c r="R45" s="401">
        <v>27.628</v>
      </c>
      <c r="S45" s="369">
        <v>360.61500000000001</v>
      </c>
      <c r="T45" s="374">
        <v>388.24299999999999</v>
      </c>
      <c r="U45" s="19">
        <v>71.73299999999999</v>
      </c>
      <c r="V45" s="119">
        <v>448.47300000000001</v>
      </c>
      <c r="W45" s="375">
        <v>520.20600000000002</v>
      </c>
      <c r="X45" s="345">
        <f t="shared" si="32"/>
        <v>1.7260239911587188E-2</v>
      </c>
      <c r="Y45" s="323">
        <f t="shared" si="33"/>
        <v>5.1452399735129613E-2</v>
      </c>
      <c r="Z45" s="399">
        <f t="shared" si="34"/>
        <v>4.5095328539184687E-2</v>
      </c>
      <c r="AA45" s="323">
        <f t="shared" si="35"/>
        <v>2.9209150433252975E-2</v>
      </c>
      <c r="AB45" s="323">
        <f t="shared" si="36"/>
        <v>8.3876412027984459E-2</v>
      </c>
      <c r="AC45" s="399">
        <f t="shared" si="37"/>
        <v>6.667024663733738E-2</v>
      </c>
      <c r="AE45" s="394">
        <f t="shared" si="23"/>
        <v>1.5963877226002603</v>
      </c>
      <c r="AF45" s="395">
        <f t="shared" si="23"/>
        <v>0.24363379227153614</v>
      </c>
      <c r="AG45" s="386">
        <f t="shared" si="23"/>
        <v>0.3398979505103763</v>
      </c>
      <c r="AI45" s="27">
        <f t="shared" si="24"/>
        <v>2.6430689754137573</v>
      </c>
      <c r="AJ45" s="28">
        <f t="shared" si="24"/>
        <v>3.0273762151815848</v>
      </c>
      <c r="AK45" s="402">
        <f t="shared" si="24"/>
        <v>2.9963726451134898</v>
      </c>
      <c r="AL45" s="28">
        <f t="shared" si="24"/>
        <v>3.1449427857424697</v>
      </c>
      <c r="AM45" s="28">
        <f t="shared" si="24"/>
        <v>3.1886878310640259</v>
      </c>
      <c r="AN45" s="402">
        <f t="shared" si="24"/>
        <v>3.1825834791439789</v>
      </c>
      <c r="AO45" s="384">
        <f t="shared" si="25"/>
        <v>0.18988297883907737</v>
      </c>
      <c r="AP45" s="385">
        <f t="shared" si="25"/>
        <v>5.3284297826448175E-2</v>
      </c>
      <c r="AQ45" s="386">
        <f t="shared" si="25"/>
        <v>6.2145419173467401E-2</v>
      </c>
    </row>
    <row r="46" spans="1:43" ht="19.5" customHeight="1">
      <c r="A46" s="8" t="s">
        <v>182</v>
      </c>
      <c r="B46" s="19">
        <v>1410.35</v>
      </c>
      <c r="C46" s="371">
        <v>629.51</v>
      </c>
      <c r="D46" s="375">
        <v>2039.86</v>
      </c>
      <c r="E46" s="19">
        <v>2843.0299999999997</v>
      </c>
      <c r="F46" s="369">
        <v>604.36</v>
      </c>
      <c r="G46" s="377">
        <v>3447.39</v>
      </c>
      <c r="H46" s="345">
        <f t="shared" si="26"/>
        <v>0.12028827906778396</v>
      </c>
      <c r="I46" s="323">
        <f t="shared" si="27"/>
        <v>9.2865724344093695E-3</v>
      </c>
      <c r="J46" s="399">
        <f t="shared" si="28"/>
        <v>2.5654785882912819E-2</v>
      </c>
      <c r="K46" s="323">
        <f t="shared" si="29"/>
        <v>0.16269639387791893</v>
      </c>
      <c r="L46" s="323">
        <f t="shared" si="30"/>
        <v>1.7188293667383937E-2</v>
      </c>
      <c r="M46" s="399">
        <f t="shared" si="31"/>
        <v>6.5495418594148924E-2</v>
      </c>
      <c r="N46" s="394">
        <f t="shared" si="22"/>
        <v>1.0158329492679121</v>
      </c>
      <c r="O46" s="395">
        <f t="shared" si="22"/>
        <v>-3.9951708471668408E-2</v>
      </c>
      <c r="P46" s="386">
        <f t="shared" si="22"/>
        <v>0.69001304011059583</v>
      </c>
      <c r="R46" s="401">
        <v>145.899</v>
      </c>
      <c r="S46" s="369">
        <v>125.38399999999999</v>
      </c>
      <c r="T46" s="374">
        <v>271.28300000000002</v>
      </c>
      <c r="U46" s="19">
        <v>363.47700000000003</v>
      </c>
      <c r="V46" s="119">
        <v>102.977</v>
      </c>
      <c r="W46" s="375">
        <v>466.45400000000006</v>
      </c>
      <c r="X46" s="345">
        <f t="shared" si="32"/>
        <v>9.1148535647193385E-2</v>
      </c>
      <c r="Y46" s="323">
        <f t="shared" si="33"/>
        <v>1.7889737499520237E-2</v>
      </c>
      <c r="Z46" s="399">
        <f t="shared" si="34"/>
        <v>3.151015217813493E-2</v>
      </c>
      <c r="AA46" s="323">
        <f t="shared" si="35"/>
        <v>0.14800516320281451</v>
      </c>
      <c r="AB46" s="323">
        <f t="shared" si="36"/>
        <v>1.9259445454700184E-2</v>
      </c>
      <c r="AC46" s="399">
        <f t="shared" si="37"/>
        <v>5.9781323600597784E-2</v>
      </c>
      <c r="AE46" s="394">
        <f t="shared" si="23"/>
        <v>1.4912919211235172</v>
      </c>
      <c r="AF46" s="395">
        <f t="shared" si="23"/>
        <v>-0.17870701205895476</v>
      </c>
      <c r="AG46" s="386">
        <f t="shared" si="23"/>
        <v>0.71943689799950616</v>
      </c>
      <c r="AI46" s="27">
        <f t="shared" si="24"/>
        <v>1.0344878930761867</v>
      </c>
      <c r="AJ46" s="28">
        <f t="shared" si="24"/>
        <v>1.9917713777382406</v>
      </c>
      <c r="AK46" s="402">
        <f t="shared" si="24"/>
        <v>1.3299098957771613</v>
      </c>
      <c r="AL46" s="28">
        <f t="shared" si="24"/>
        <v>1.2784845745560198</v>
      </c>
      <c r="AM46" s="28">
        <f t="shared" si="24"/>
        <v>1.7039016480243563</v>
      </c>
      <c r="AN46" s="402">
        <f t="shared" si="24"/>
        <v>1.3530642021935437</v>
      </c>
      <c r="AO46" s="384">
        <f t="shared" si="25"/>
        <v>0.23586228810689769</v>
      </c>
      <c r="AP46" s="385">
        <f t="shared" si="25"/>
        <v>-0.14452950420483265</v>
      </c>
      <c r="AQ46" s="386">
        <f t="shared" si="25"/>
        <v>1.741043245854763E-2</v>
      </c>
    </row>
    <row r="47" spans="1:43" ht="19.5" customHeight="1">
      <c r="A47" s="8" t="s">
        <v>181</v>
      </c>
      <c r="B47" s="19">
        <v>1839.56</v>
      </c>
      <c r="C47" s="371">
        <v>2082.7399999999998</v>
      </c>
      <c r="D47" s="375">
        <v>3922.2999999999997</v>
      </c>
      <c r="E47" s="19">
        <v>885.89</v>
      </c>
      <c r="F47" s="369">
        <v>1508.48</v>
      </c>
      <c r="G47" s="377">
        <v>2394.37</v>
      </c>
      <c r="H47" s="345">
        <f t="shared" si="26"/>
        <v>0.15689545619309581</v>
      </c>
      <c r="I47" s="323">
        <f t="shared" si="27"/>
        <v>3.0724715845724084E-2</v>
      </c>
      <c r="J47" s="399">
        <f t="shared" si="28"/>
        <v>4.9329741584495476E-2</v>
      </c>
      <c r="K47" s="323">
        <f t="shared" si="29"/>
        <v>5.0696302315666596E-2</v>
      </c>
      <c r="L47" s="323">
        <f t="shared" si="30"/>
        <v>4.2901908186139585E-2</v>
      </c>
      <c r="M47" s="399">
        <f t="shared" si="31"/>
        <v>4.5489563240385437E-2</v>
      </c>
      <c r="N47" s="394">
        <f t="shared" si="22"/>
        <v>-0.51842288373306655</v>
      </c>
      <c r="O47" s="395">
        <f t="shared" si="22"/>
        <v>-0.27572332600324562</v>
      </c>
      <c r="P47" s="386">
        <f t="shared" si="22"/>
        <v>-0.38954949901843305</v>
      </c>
      <c r="R47" s="401">
        <v>312.23300000000006</v>
      </c>
      <c r="S47" s="369">
        <v>350.964</v>
      </c>
      <c r="T47" s="374">
        <v>663.19700000000012</v>
      </c>
      <c r="U47" s="19">
        <v>169.54300000000001</v>
      </c>
      <c r="V47" s="119">
        <v>246.51799999999997</v>
      </c>
      <c r="W47" s="375">
        <v>416.06099999999998</v>
      </c>
      <c r="X47" s="345">
        <f t="shared" si="32"/>
        <v>0.19506357638318383</v>
      </c>
      <c r="Y47" s="323">
        <f t="shared" si="33"/>
        <v>5.0075399028437613E-2</v>
      </c>
      <c r="Z47" s="399">
        <f t="shared" si="34"/>
        <v>7.7031875915861123E-2</v>
      </c>
      <c r="AA47" s="323">
        <f t="shared" si="35"/>
        <v>6.9036663626294875E-2</v>
      </c>
      <c r="AB47" s="323">
        <f t="shared" si="36"/>
        <v>4.6105440774170725E-2</v>
      </c>
      <c r="AC47" s="399">
        <f t="shared" si="37"/>
        <v>5.3322894173033805E-2</v>
      </c>
      <c r="AE47" s="394">
        <f t="shared" si="23"/>
        <v>-0.45699845948378304</v>
      </c>
      <c r="AF47" s="395">
        <f t="shared" si="23"/>
        <v>-0.29759747438483725</v>
      </c>
      <c r="AG47" s="386">
        <f t="shared" si="23"/>
        <v>-0.372643422693408</v>
      </c>
      <c r="AI47" s="27">
        <f t="shared" si="24"/>
        <v>1.6973243601730852</v>
      </c>
      <c r="AJ47" s="28">
        <f t="shared" si="24"/>
        <v>1.685107118507351</v>
      </c>
      <c r="AK47" s="402">
        <f t="shared" si="24"/>
        <v>1.6908370088978408</v>
      </c>
      <c r="AL47" s="28">
        <f t="shared" si="24"/>
        <v>1.9138154849924935</v>
      </c>
      <c r="AM47" s="28">
        <f t="shared" si="24"/>
        <v>1.6342145736105216</v>
      </c>
      <c r="AN47" s="402">
        <f t="shared" si="24"/>
        <v>1.7376637695928365</v>
      </c>
      <c r="AO47" s="384">
        <f t="shared" si="25"/>
        <v>0.12754846975585243</v>
      </c>
      <c r="AP47" s="385">
        <f t="shared" si="25"/>
        <v>-3.0201370784018418E-2</v>
      </c>
      <c r="AQ47" s="386">
        <f t="shared" si="25"/>
        <v>2.7694426162057667E-2</v>
      </c>
    </row>
    <row r="48" spans="1:43" ht="19.5" customHeight="1">
      <c r="A48" s="8" t="s">
        <v>178</v>
      </c>
      <c r="B48" s="19">
        <v>153.35000000000002</v>
      </c>
      <c r="C48" s="371">
        <v>1591.34</v>
      </c>
      <c r="D48" s="375">
        <v>1744.69</v>
      </c>
      <c r="E48" s="19">
        <v>126.71000000000001</v>
      </c>
      <c r="F48" s="369">
        <v>1265.96</v>
      </c>
      <c r="G48" s="377">
        <v>1392.67</v>
      </c>
      <c r="H48" s="345">
        <f t="shared" si="26"/>
        <v>1.307917013155931E-2</v>
      </c>
      <c r="I48" s="323">
        <f t="shared" si="27"/>
        <v>2.3475551107644047E-2</v>
      </c>
      <c r="J48" s="399">
        <f t="shared" si="28"/>
        <v>2.1942509967379707E-2</v>
      </c>
      <c r="K48" s="323">
        <f t="shared" si="29"/>
        <v>7.2511581194257919E-3</v>
      </c>
      <c r="L48" s="323">
        <f t="shared" si="30"/>
        <v>3.6004520900061829E-2</v>
      </c>
      <c r="M48" s="399">
        <f t="shared" si="31"/>
        <v>2.6458713581437955E-2</v>
      </c>
      <c r="N48" s="394">
        <f t="shared" si="22"/>
        <v>-0.17372024779915235</v>
      </c>
      <c r="O48" s="395">
        <f t="shared" si="22"/>
        <v>-0.2044691894881043</v>
      </c>
      <c r="P48" s="386">
        <f t="shared" si="22"/>
        <v>-0.20176650293175291</v>
      </c>
      <c r="R48" s="401">
        <v>23.633000000000003</v>
      </c>
      <c r="S48" s="369">
        <v>278.45499999999998</v>
      </c>
      <c r="T48" s="374">
        <v>302.08799999999997</v>
      </c>
      <c r="U48" s="19">
        <v>24.640000000000004</v>
      </c>
      <c r="V48" s="119">
        <v>266.67200000000003</v>
      </c>
      <c r="W48" s="375">
        <v>291.31200000000001</v>
      </c>
      <c r="X48" s="345">
        <f t="shared" si="32"/>
        <v>1.4764414718059216E-2</v>
      </c>
      <c r="Y48" s="323">
        <f t="shared" si="33"/>
        <v>3.9729844760327537E-2</v>
      </c>
      <c r="Z48" s="399">
        <f t="shared" si="34"/>
        <v>3.5088224662763325E-2</v>
      </c>
      <c r="AA48" s="323">
        <f t="shared" si="35"/>
        <v>1.0033226920320543E-2</v>
      </c>
      <c r="AB48" s="323">
        <f t="shared" si="36"/>
        <v>4.9874776292723695E-2</v>
      </c>
      <c r="AC48" s="399">
        <f t="shared" si="37"/>
        <v>3.7334907495138514E-2</v>
      </c>
      <c r="AE48" s="394">
        <f t="shared" si="23"/>
        <v>4.2609909871789503E-2</v>
      </c>
      <c r="AF48" s="395">
        <f t="shared" si="23"/>
        <v>-4.2315634483129985E-2</v>
      </c>
      <c r="AG48" s="386">
        <f t="shared" si="23"/>
        <v>-3.5671724795423701E-2</v>
      </c>
      <c r="AI48" s="27">
        <f t="shared" si="24"/>
        <v>1.5411150961851972</v>
      </c>
      <c r="AJ48" s="28">
        <f t="shared" si="24"/>
        <v>1.7498146216396246</v>
      </c>
      <c r="AK48" s="402">
        <f t="shared" si="24"/>
        <v>1.7314709203354175</v>
      </c>
      <c r="AL48" s="28">
        <f t="shared" si="24"/>
        <v>1.9445979007181755</v>
      </c>
      <c r="AM48" s="28">
        <f t="shared" si="24"/>
        <v>2.1064804575184053</v>
      </c>
      <c r="AN48" s="402">
        <f t="shared" si="24"/>
        <v>2.0917518148592276</v>
      </c>
      <c r="AO48" s="384">
        <f t="shared" si="25"/>
        <v>0.26181224590670771</v>
      </c>
      <c r="AP48" s="385">
        <f t="shared" si="25"/>
        <v>0.20383064095359707</v>
      </c>
      <c r="AQ48" s="386">
        <f t="shared" si="25"/>
        <v>0.20807793552433274</v>
      </c>
    </row>
    <row r="49" spans="1:43" ht="19.5" customHeight="1">
      <c r="A49" s="8" t="s">
        <v>195</v>
      </c>
      <c r="B49" s="19">
        <v>232.79</v>
      </c>
      <c r="C49" s="371">
        <v>1376.47</v>
      </c>
      <c r="D49" s="375">
        <v>1609.26</v>
      </c>
      <c r="E49" s="19"/>
      <c r="F49" s="369">
        <v>753.25</v>
      </c>
      <c r="G49" s="377">
        <v>753.25</v>
      </c>
      <c r="H49" s="345">
        <f t="shared" si="26"/>
        <v>1.9854581121132645E-2</v>
      </c>
      <c r="I49" s="323">
        <f t="shared" si="27"/>
        <v>2.0305774902370836E-2</v>
      </c>
      <c r="J49" s="399">
        <f t="shared" si="28"/>
        <v>2.0239242266594907E-2</v>
      </c>
      <c r="K49" s="323">
        <f t="shared" si="29"/>
        <v>0</v>
      </c>
      <c r="L49" s="323">
        <f t="shared" si="30"/>
        <v>2.1422798009393326E-2</v>
      </c>
      <c r="M49" s="399">
        <f t="shared" si="31"/>
        <v>1.4310659384648292E-2</v>
      </c>
      <c r="N49" s="394">
        <f t="shared" si="22"/>
        <v>-1</v>
      </c>
      <c r="O49" s="395">
        <f t="shared" si="22"/>
        <v>-0.45276686015677786</v>
      </c>
      <c r="P49" s="386">
        <f t="shared" si="22"/>
        <v>-0.53192771833016417</v>
      </c>
      <c r="R49" s="401">
        <v>72.534999999999997</v>
      </c>
      <c r="S49" s="369">
        <v>430.56200000000001</v>
      </c>
      <c r="T49" s="374">
        <v>503.09699999999998</v>
      </c>
      <c r="U49" s="19"/>
      <c r="V49" s="119">
        <v>257.88</v>
      </c>
      <c r="W49" s="375">
        <v>257.88</v>
      </c>
      <c r="X49" s="345">
        <f t="shared" si="32"/>
        <v>4.5315314245945287E-2</v>
      </c>
      <c r="Y49" s="323">
        <f t="shared" si="33"/>
        <v>6.1432408898012769E-2</v>
      </c>
      <c r="Z49" s="399">
        <f t="shared" si="34"/>
        <v>5.8435888096058902E-2</v>
      </c>
      <c r="AA49" s="323">
        <f t="shared" si="35"/>
        <v>0</v>
      </c>
      <c r="AB49" s="323">
        <f t="shared" si="36"/>
        <v>4.8230437805122338E-2</v>
      </c>
      <c r="AC49" s="399">
        <f t="shared" si="37"/>
        <v>3.3050220879491131E-2</v>
      </c>
      <c r="AE49" s="394">
        <f t="shared" si="23"/>
        <v>-1</v>
      </c>
      <c r="AF49" s="395">
        <f t="shared" si="23"/>
        <v>-0.40106186797720189</v>
      </c>
      <c r="AG49" s="386">
        <f t="shared" si="23"/>
        <v>-0.48741495178862126</v>
      </c>
      <c r="AI49" s="27">
        <f t="shared" si="24"/>
        <v>3.1158984492461017</v>
      </c>
      <c r="AJ49" s="28">
        <f t="shared" si="24"/>
        <v>3.1280158666734477</v>
      </c>
      <c r="AK49" s="402">
        <f t="shared" si="24"/>
        <v>3.1262630028708847</v>
      </c>
      <c r="AL49" s="28"/>
      <c r="AM49" s="28">
        <f t="shared" si="24"/>
        <v>3.4235645536010622</v>
      </c>
      <c r="AN49" s="402">
        <f t="shared" si="24"/>
        <v>3.4235645536010622</v>
      </c>
      <c r="AO49" s="384"/>
      <c r="AP49" s="385">
        <f t="shared" si="25"/>
        <v>9.4484395068597196E-2</v>
      </c>
      <c r="AQ49" s="386">
        <f t="shared" si="25"/>
        <v>9.5098061313831223E-2</v>
      </c>
    </row>
    <row r="50" spans="1:43" ht="19.5" customHeight="1">
      <c r="A50" s="8" t="s">
        <v>186</v>
      </c>
      <c r="B50" s="19">
        <v>763.54000000000008</v>
      </c>
      <c r="C50" s="371">
        <v>3869.16</v>
      </c>
      <c r="D50" s="375">
        <v>4632.7</v>
      </c>
      <c r="E50" s="19">
        <v>553.95000000000005</v>
      </c>
      <c r="F50" s="369">
        <v>1067.8700000000001</v>
      </c>
      <c r="G50" s="377">
        <v>1621.8200000000002</v>
      </c>
      <c r="H50" s="345">
        <f t="shared" si="26"/>
        <v>6.5122070833066814E-2</v>
      </c>
      <c r="I50" s="323">
        <f t="shared" si="27"/>
        <v>5.7078099792408944E-2</v>
      </c>
      <c r="J50" s="399">
        <f t="shared" si="28"/>
        <v>5.8264256644951232E-2</v>
      </c>
      <c r="K50" s="323">
        <f t="shared" si="29"/>
        <v>3.1700568544360486E-2</v>
      </c>
      <c r="L50" s="323">
        <f t="shared" si="30"/>
        <v>3.0370744520797681E-2</v>
      </c>
      <c r="M50" s="399">
        <f t="shared" si="31"/>
        <v>3.0812231799814533E-2</v>
      </c>
      <c r="N50" s="394">
        <f t="shared" si="22"/>
        <v>-0.27449773423789192</v>
      </c>
      <c r="O50" s="395">
        <f t="shared" si="22"/>
        <v>-0.72400469352520958</v>
      </c>
      <c r="P50" s="386">
        <f t="shared" si="22"/>
        <v>-0.64991905368359704</v>
      </c>
      <c r="R50" s="401">
        <v>97.586999999999989</v>
      </c>
      <c r="S50" s="369">
        <v>482.23400000000004</v>
      </c>
      <c r="T50" s="374">
        <v>579.82100000000003</v>
      </c>
      <c r="U50" s="19">
        <v>69.919000000000011</v>
      </c>
      <c r="V50" s="119">
        <v>160.471</v>
      </c>
      <c r="W50" s="375">
        <v>230.39000000000001</v>
      </c>
      <c r="X50" s="345">
        <f t="shared" si="32"/>
        <v>6.0966231079052358E-2</v>
      </c>
      <c r="Y50" s="323">
        <f t="shared" si="33"/>
        <v>6.8804948584696962E-2</v>
      </c>
      <c r="Z50" s="399">
        <f t="shared" si="34"/>
        <v>6.7347559360809092E-2</v>
      </c>
      <c r="AA50" s="323">
        <f t="shared" si="35"/>
        <v>2.8470502964362501E-2</v>
      </c>
      <c r="AB50" s="323">
        <f t="shared" si="36"/>
        <v>3.0012356852124195E-2</v>
      </c>
      <c r="AC50" s="399">
        <f t="shared" si="37"/>
        <v>2.9527068359027308E-2</v>
      </c>
      <c r="AE50" s="394">
        <f t="shared" si="23"/>
        <v>-0.28352137067437244</v>
      </c>
      <c r="AF50" s="395">
        <f t="shared" si="23"/>
        <v>-0.66723416432686211</v>
      </c>
      <c r="AG50" s="386">
        <f t="shared" si="23"/>
        <v>-0.60265323263558934</v>
      </c>
      <c r="AI50" s="27">
        <f t="shared" si="24"/>
        <v>1.2780862823165777</v>
      </c>
      <c r="AJ50" s="28">
        <f t="shared" si="24"/>
        <v>1.2463532136174262</v>
      </c>
      <c r="AK50" s="402">
        <f t="shared" si="24"/>
        <v>1.2515833099488423</v>
      </c>
      <c r="AL50" s="28">
        <f t="shared" si="24"/>
        <v>1.26218972831483</v>
      </c>
      <c r="AM50" s="28">
        <f t="shared" si="24"/>
        <v>1.5027203685841908</v>
      </c>
      <c r="AN50" s="402">
        <f t="shared" si="24"/>
        <v>1.4205645509366023</v>
      </c>
      <c r="AO50" s="384">
        <f t="shared" si="25"/>
        <v>-1.2437778436158974E-2</v>
      </c>
      <c r="AP50" s="385">
        <f t="shared" si="25"/>
        <v>0.20569382111406631</v>
      </c>
      <c r="AQ50" s="386">
        <f t="shared" si="25"/>
        <v>0.13501397761102057</v>
      </c>
    </row>
    <row r="51" spans="1:43" ht="19.5" customHeight="1">
      <c r="A51" s="8" t="s">
        <v>185</v>
      </c>
      <c r="B51" s="19">
        <v>163.18</v>
      </c>
      <c r="C51" s="371">
        <v>475.61</v>
      </c>
      <c r="D51" s="375">
        <v>638.79</v>
      </c>
      <c r="E51" s="19">
        <v>147.32</v>
      </c>
      <c r="F51" s="369">
        <v>265.63</v>
      </c>
      <c r="G51" s="377">
        <v>412.95</v>
      </c>
      <c r="H51" s="345">
        <f t="shared" si="26"/>
        <v>1.3917567538753492E-2</v>
      </c>
      <c r="I51" s="323">
        <f t="shared" si="27"/>
        <v>7.0162296318238638E-3</v>
      </c>
      <c r="J51" s="399">
        <f t="shared" si="28"/>
        <v>8.0338948134410591E-3</v>
      </c>
      <c r="K51" s="323">
        <f t="shared" si="29"/>
        <v>8.4305943820835571E-3</v>
      </c>
      <c r="L51" s="323">
        <f t="shared" si="30"/>
        <v>7.5546469767476254E-3</v>
      </c>
      <c r="M51" s="399">
        <f t="shared" si="31"/>
        <v>7.8454520980956021E-3</v>
      </c>
      <c r="N51" s="394">
        <f t="shared" si="22"/>
        <v>-9.7193283490623936E-2</v>
      </c>
      <c r="O51" s="395">
        <f t="shared" si="22"/>
        <v>-0.44149618384811085</v>
      </c>
      <c r="P51" s="386">
        <f t="shared" si="22"/>
        <v>-0.35354341802470296</v>
      </c>
      <c r="R51" s="401">
        <v>33.323</v>
      </c>
      <c r="S51" s="369">
        <v>101.361</v>
      </c>
      <c r="T51" s="374">
        <v>134.684</v>
      </c>
      <c r="U51" s="19">
        <v>26.628</v>
      </c>
      <c r="V51" s="119">
        <v>61.257000000000005</v>
      </c>
      <c r="W51" s="375">
        <v>87.885000000000005</v>
      </c>
      <c r="X51" s="345">
        <f t="shared" si="32"/>
        <v>2.0818118378956849E-2</v>
      </c>
      <c r="Y51" s="323">
        <f t="shared" si="33"/>
        <v>1.4462145749767683E-2</v>
      </c>
      <c r="Z51" s="399">
        <f t="shared" si="34"/>
        <v>1.5643860234367521E-2</v>
      </c>
      <c r="AA51" s="323">
        <f t="shared" si="35"/>
        <v>1.0842725910482767E-2</v>
      </c>
      <c r="AB51" s="323">
        <f t="shared" si="36"/>
        <v>1.1456692758757481E-2</v>
      </c>
      <c r="AC51" s="399">
        <f t="shared" si="37"/>
        <v>1.1263450682465015E-2</v>
      </c>
      <c r="AE51" s="394">
        <f t="shared" si="23"/>
        <v>-0.20091228280767037</v>
      </c>
      <c r="AF51" s="395">
        <f t="shared" si="23"/>
        <v>-0.3956551336312783</v>
      </c>
      <c r="AG51" s="386">
        <f t="shared" si="23"/>
        <v>-0.34747260253630718</v>
      </c>
      <c r="AI51" s="27">
        <f t="shared" si="24"/>
        <v>2.0421007476406423</v>
      </c>
      <c r="AJ51" s="28">
        <f t="shared" si="24"/>
        <v>2.1311789070877398</v>
      </c>
      <c r="AK51" s="402">
        <f t="shared" si="24"/>
        <v>2.1084237386308491</v>
      </c>
      <c r="AL51" s="28">
        <f t="shared" si="24"/>
        <v>1.8074938908498508</v>
      </c>
      <c r="AM51" s="28">
        <f t="shared" si="24"/>
        <v>2.3061024733652076</v>
      </c>
      <c r="AN51" s="402">
        <f t="shared" si="24"/>
        <v>2.1282237559026518</v>
      </c>
      <c r="AO51" s="384">
        <f t="shared" si="25"/>
        <v>-0.11488505504042661</v>
      </c>
      <c r="AP51" s="385">
        <f t="shared" si="25"/>
        <v>8.2078311537205073E-2</v>
      </c>
      <c r="AQ51" s="386">
        <f t="shared" si="25"/>
        <v>9.3909098579302974E-3</v>
      </c>
    </row>
    <row r="52" spans="1:43" ht="19.5" customHeight="1">
      <c r="A52" s="8" t="s">
        <v>191</v>
      </c>
      <c r="B52" s="19">
        <v>5.79</v>
      </c>
      <c r="C52" s="371">
        <v>221.9</v>
      </c>
      <c r="D52" s="375">
        <v>227.69</v>
      </c>
      <c r="E52" s="19">
        <v>0.35000000000000003</v>
      </c>
      <c r="F52" s="369">
        <v>259.27</v>
      </c>
      <c r="G52" s="377">
        <v>259.62</v>
      </c>
      <c r="H52" s="345">
        <f t="shared" si="26"/>
        <v>4.9382716049382717E-4</v>
      </c>
      <c r="I52" s="323">
        <f t="shared" si="27"/>
        <v>3.2734832221814414E-3</v>
      </c>
      <c r="J52" s="399">
        <f t="shared" si="28"/>
        <v>2.8635975986981556E-3</v>
      </c>
      <c r="K52" s="323">
        <f t="shared" si="29"/>
        <v>2.0029242694333733E-5</v>
      </c>
      <c r="L52" s="323">
        <f t="shared" si="30"/>
        <v>7.3737654694927407E-3</v>
      </c>
      <c r="M52" s="399">
        <f t="shared" si="31"/>
        <v>4.9324041014834246E-3</v>
      </c>
      <c r="N52" s="394">
        <f t="shared" si="22"/>
        <v>-0.9395509499136443</v>
      </c>
      <c r="O52" s="395">
        <f t="shared" si="22"/>
        <v>0.16840919333032886</v>
      </c>
      <c r="P52" s="386">
        <f t="shared" si="22"/>
        <v>0.14023452940401426</v>
      </c>
      <c r="R52" s="401">
        <v>1.111</v>
      </c>
      <c r="S52" s="369">
        <v>69.117999999999995</v>
      </c>
      <c r="T52" s="374">
        <v>70.228999999999999</v>
      </c>
      <c r="U52" s="19">
        <v>0.27400000000000002</v>
      </c>
      <c r="V52" s="119">
        <v>76.177999999999997</v>
      </c>
      <c r="W52" s="375">
        <v>76.451999999999998</v>
      </c>
      <c r="X52" s="345">
        <f t="shared" si="32"/>
        <v>6.9408305131653985E-4</v>
      </c>
      <c r="Y52" s="323">
        <f t="shared" si="33"/>
        <v>9.8617277841817116E-3</v>
      </c>
      <c r="Z52" s="399">
        <f t="shared" si="34"/>
        <v>8.1572618900492763E-3</v>
      </c>
      <c r="AA52" s="323">
        <f t="shared" si="35"/>
        <v>1.1157078637044759E-4</v>
      </c>
      <c r="AB52" s="323">
        <f t="shared" si="36"/>
        <v>1.4247317710247438E-2</v>
      </c>
      <c r="AC52" s="399">
        <f t="shared" si="37"/>
        <v>9.7981832118770578E-3</v>
      </c>
      <c r="AE52" s="394">
        <f t="shared" si="23"/>
        <v>-0.75337533753375341</v>
      </c>
      <c r="AF52" s="395">
        <f t="shared" si="23"/>
        <v>0.10214415926386763</v>
      </c>
      <c r="AG52" s="386">
        <f t="shared" si="23"/>
        <v>8.8610118327186765E-2</v>
      </c>
      <c r="AI52" s="27">
        <f t="shared" si="24"/>
        <v>1.918825561312608</v>
      </c>
      <c r="AJ52" s="28">
        <f t="shared" si="24"/>
        <v>3.1148264984227128</v>
      </c>
      <c r="AK52" s="402">
        <f t="shared" si="24"/>
        <v>3.0844130176995037</v>
      </c>
      <c r="AL52" s="28">
        <f t="shared" si="24"/>
        <v>7.8285714285714283</v>
      </c>
      <c r="AM52" s="28">
        <f t="shared" si="24"/>
        <v>2.938172561422455</v>
      </c>
      <c r="AN52" s="402">
        <f t="shared" si="24"/>
        <v>2.9447654263924194</v>
      </c>
      <c r="AO52" s="384">
        <f>(AL52-AI52)/AI52</f>
        <v>3.0798765590844797</v>
      </c>
      <c r="AP52" s="385">
        <f>(AM52-AJ52)/AJ52</f>
        <v>-5.6713893081913831E-2</v>
      </c>
      <c r="AQ52" s="386">
        <f>(AN52-AK52)/AK52</f>
        <v>-4.5275256752495427E-2</v>
      </c>
    </row>
    <row r="53" spans="1:43" ht="19.5" customHeight="1">
      <c r="A53" s="8" t="s">
        <v>193</v>
      </c>
      <c r="B53" s="19">
        <v>95.33</v>
      </c>
      <c r="C53" s="371">
        <v>22.71</v>
      </c>
      <c r="D53" s="375">
        <v>118.03999999999999</v>
      </c>
      <c r="E53" s="19">
        <v>1.1499999999999999</v>
      </c>
      <c r="F53" s="369">
        <v>86.11</v>
      </c>
      <c r="G53" s="377">
        <v>87.26</v>
      </c>
      <c r="H53" s="345">
        <f t="shared" si="26"/>
        <v>8.130663766818055E-3</v>
      </c>
      <c r="I53" s="323">
        <f t="shared" si="27"/>
        <v>3.3501939601505423E-4</v>
      </c>
      <c r="J53" s="399">
        <f t="shared" si="28"/>
        <v>1.4845582175340606E-3</v>
      </c>
      <c r="K53" s="323">
        <f t="shared" si="29"/>
        <v>6.5810368852810825E-5</v>
      </c>
      <c r="L53" s="323">
        <f t="shared" si="30"/>
        <v>2.4490104700814592E-3</v>
      </c>
      <c r="M53" s="399">
        <f t="shared" si="31"/>
        <v>1.6578136580211219E-3</v>
      </c>
      <c r="N53" s="394">
        <f t="shared" si="22"/>
        <v>-0.98793664114129853</v>
      </c>
      <c r="O53" s="395">
        <f t="shared" si="22"/>
        <v>2.7917217084984585</v>
      </c>
      <c r="P53" s="386">
        <f t="shared" si="22"/>
        <v>-0.26075906472382232</v>
      </c>
      <c r="R53" s="401">
        <v>19.143999999999998</v>
      </c>
      <c r="S53" s="369">
        <v>5.9880000000000004</v>
      </c>
      <c r="T53" s="374">
        <v>25.131999999999998</v>
      </c>
      <c r="U53" s="19">
        <v>0.29799999999999999</v>
      </c>
      <c r="V53" s="119">
        <v>20.429000000000002</v>
      </c>
      <c r="W53" s="375">
        <v>20.727</v>
      </c>
      <c r="X53" s="345">
        <f t="shared" si="32"/>
        <v>1.1959969337897244E-2</v>
      </c>
      <c r="Y53" s="323">
        <f t="shared" si="33"/>
        <v>8.5436537474579846E-4</v>
      </c>
      <c r="Z53" s="399">
        <f t="shared" si="34"/>
        <v>2.9191403240928734E-3</v>
      </c>
      <c r="AA53" s="323">
        <f t="shared" si="35"/>
        <v>1.2134340999413641E-4</v>
      </c>
      <c r="AB53" s="323">
        <f t="shared" si="36"/>
        <v>3.8207678529581369E-3</v>
      </c>
      <c r="AC53" s="399">
        <f t="shared" si="37"/>
        <v>2.6563980462587741E-3</v>
      </c>
      <c r="AE53" s="394">
        <f t="shared" si="23"/>
        <v>-0.98443376514834946</v>
      </c>
      <c r="AF53" s="395">
        <f t="shared" si="23"/>
        <v>2.4116566466265867</v>
      </c>
      <c r="AG53" s="386">
        <f t="shared" si="23"/>
        <v>-0.17527455037402506</v>
      </c>
      <c r="AI53" s="27">
        <f t="shared" si="24"/>
        <v>2.0081821042693799</v>
      </c>
      <c r="AJ53" s="28">
        <f t="shared" si="24"/>
        <v>2.6367239101717304</v>
      </c>
      <c r="AK53" s="402">
        <f t="shared" si="24"/>
        <v>2.129108776685869</v>
      </c>
      <c r="AL53" s="28">
        <f t="shared" si="24"/>
        <v>2.5913043478260871</v>
      </c>
      <c r="AM53" s="28">
        <f t="shared" si="24"/>
        <v>2.3724306120078973</v>
      </c>
      <c r="AN53" s="402">
        <f t="shared" si="24"/>
        <v>2.3753151501260601</v>
      </c>
      <c r="AO53" s="384">
        <f t="shared" ref="AO53:AQ63" si="38">(AL53-AI53)/AI53</f>
        <v>0.29037318991987515</v>
      </c>
      <c r="AP53" s="385">
        <f t="shared" si="38"/>
        <v>-0.10023548432365814</v>
      </c>
      <c r="AQ53" s="386">
        <f t="shared" si="38"/>
        <v>0.11563823142161454</v>
      </c>
    </row>
    <row r="54" spans="1:43" ht="19.5" customHeight="1">
      <c r="A54" s="8" t="s">
        <v>196</v>
      </c>
      <c r="B54" s="19">
        <v>11.89</v>
      </c>
      <c r="C54" s="371">
        <v>20.350000000000001</v>
      </c>
      <c r="D54" s="375">
        <v>32.24</v>
      </c>
      <c r="E54" s="19">
        <v>161.22999999999996</v>
      </c>
      <c r="F54" s="369">
        <v>54.589999999999996</v>
      </c>
      <c r="G54" s="377">
        <v>215.81999999999996</v>
      </c>
      <c r="H54" s="345">
        <f t="shared" si="26"/>
        <v>1.0140941171453549E-3</v>
      </c>
      <c r="I54" s="323">
        <f t="shared" si="27"/>
        <v>3.0020452262907764E-4</v>
      </c>
      <c r="J54" s="399">
        <f t="shared" si="28"/>
        <v>4.0547405060401665E-4</v>
      </c>
      <c r="K54" s="323">
        <f t="shared" si="29"/>
        <v>9.2266137131640762E-3</v>
      </c>
      <c r="L54" s="323">
        <f t="shared" si="30"/>
        <v>1.5525662706044228E-3</v>
      </c>
      <c r="M54" s="399">
        <f t="shared" si="31"/>
        <v>4.1002675186124051E-3</v>
      </c>
      <c r="N54" s="394">
        <f t="shared" si="22"/>
        <v>12.560134566862907</v>
      </c>
      <c r="O54" s="395">
        <f t="shared" si="22"/>
        <v>1.6825552825552821</v>
      </c>
      <c r="P54" s="386">
        <f t="shared" si="22"/>
        <v>5.6941687344913134</v>
      </c>
      <c r="R54" s="401">
        <v>1.6340000000000001</v>
      </c>
      <c r="S54" s="369">
        <v>2.9089999999999998</v>
      </c>
      <c r="T54" s="374">
        <v>4.5430000000000001</v>
      </c>
      <c r="U54" s="19">
        <v>13.641999999999999</v>
      </c>
      <c r="V54" s="119">
        <v>6.6370000000000005</v>
      </c>
      <c r="W54" s="375">
        <v>20.279</v>
      </c>
      <c r="X54" s="345">
        <f t="shared" si="32"/>
        <v>1.0208206173278364E-3</v>
      </c>
      <c r="Y54" s="323">
        <f t="shared" si="33"/>
        <v>4.1505492236732259E-4</v>
      </c>
      <c r="Z54" s="399">
        <f t="shared" si="34"/>
        <v>5.2768002914029629E-4</v>
      </c>
      <c r="AA54" s="323">
        <f t="shared" si="35"/>
        <v>5.5549221447651308E-3</v>
      </c>
      <c r="AB54" s="323">
        <f t="shared" si="36"/>
        <v>1.241296012535276E-3</v>
      </c>
      <c r="AC54" s="399">
        <f t="shared" si="37"/>
        <v>2.5989818102031977E-3</v>
      </c>
      <c r="AE54" s="394">
        <f t="shared" si="23"/>
        <v>7.3488372093023244</v>
      </c>
      <c r="AF54" s="395">
        <f t="shared" si="23"/>
        <v>1.2815400481265042</v>
      </c>
      <c r="AG54" s="386">
        <f t="shared" si="23"/>
        <v>3.4637904468412941</v>
      </c>
      <c r="AI54" s="27">
        <f t="shared" si="24"/>
        <v>1.3742640874684608</v>
      </c>
      <c r="AJ54" s="28">
        <f t="shared" si="24"/>
        <v>1.4294840294840294</v>
      </c>
      <c r="AK54" s="402">
        <f t="shared" si="24"/>
        <v>1.4091191066997519</v>
      </c>
      <c r="AL54" s="28">
        <f t="shared" si="24"/>
        <v>0.84612044904794403</v>
      </c>
      <c r="AM54" s="28">
        <f t="shared" si="24"/>
        <v>1.2157904378091229</v>
      </c>
      <c r="AN54" s="402">
        <f t="shared" si="24"/>
        <v>0.93962561393754074</v>
      </c>
      <c r="AO54" s="384">
        <f t="shared" si="38"/>
        <v>-0.38431015060097584</v>
      </c>
      <c r="AP54" s="385">
        <f t="shared" si="38"/>
        <v>-0.14949001686436397</v>
      </c>
      <c r="AQ54" s="386">
        <f t="shared" si="38"/>
        <v>-0.33318226296838405</v>
      </c>
    </row>
    <row r="55" spans="1:43" ht="19.5" customHeight="1">
      <c r="A55" s="8" t="s">
        <v>200</v>
      </c>
      <c r="B55" s="19">
        <v>2.71</v>
      </c>
      <c r="C55" s="371">
        <v>62.760000000000005</v>
      </c>
      <c r="D55" s="375">
        <v>65.47</v>
      </c>
      <c r="E55" s="19">
        <v>2.25</v>
      </c>
      <c r="F55" s="369">
        <v>48.929999999999993</v>
      </c>
      <c r="G55" s="377">
        <v>51.179999999999993</v>
      </c>
      <c r="H55" s="345">
        <f t="shared" si="26"/>
        <v>2.3113499221731807E-4</v>
      </c>
      <c r="I55" s="323">
        <f t="shared" si="27"/>
        <v>9.25839599027072E-4</v>
      </c>
      <c r="J55" s="399">
        <f t="shared" si="28"/>
        <v>8.2339907236491836E-4</v>
      </c>
      <c r="K55" s="323">
        <f t="shared" si="29"/>
        <v>1.2875941732071685E-4</v>
      </c>
      <c r="L55" s="323">
        <f t="shared" si="30"/>
        <v>1.3915931053430006E-3</v>
      </c>
      <c r="M55" s="399">
        <f t="shared" si="31"/>
        <v>9.7234589751914971E-4</v>
      </c>
      <c r="N55" s="394">
        <f t="shared" si="22"/>
        <v>-0.16974169741697415</v>
      </c>
      <c r="O55" s="395">
        <f t="shared" si="22"/>
        <v>-0.22036328871892943</v>
      </c>
      <c r="P55" s="386">
        <f t="shared" si="22"/>
        <v>-0.2182679089659387</v>
      </c>
      <c r="R55" s="401">
        <v>1.0999999999999999</v>
      </c>
      <c r="S55" s="369">
        <v>22.363</v>
      </c>
      <c r="T55" s="374">
        <v>23.463000000000001</v>
      </c>
      <c r="U55" s="19">
        <v>0.91400000000000003</v>
      </c>
      <c r="V55" s="119">
        <v>19.045999999999999</v>
      </c>
      <c r="W55" s="375">
        <v>19.96</v>
      </c>
      <c r="X55" s="345">
        <f t="shared" si="32"/>
        <v>6.8721094189756412E-4</v>
      </c>
      <c r="Y55" s="323">
        <f t="shared" si="33"/>
        <v>3.1907436331730611E-3</v>
      </c>
      <c r="Z55" s="399">
        <f t="shared" si="34"/>
        <v>2.725282087545404E-3</v>
      </c>
      <c r="AA55" s="323">
        <f t="shared" si="35"/>
        <v>3.7217408300214998E-4</v>
      </c>
      <c r="AB55" s="323">
        <f t="shared" si="36"/>
        <v>3.562109967567706E-3</v>
      </c>
      <c r="AC55" s="399">
        <f t="shared" si="37"/>
        <v>2.5580983742618389E-3</v>
      </c>
      <c r="AE55" s="394">
        <f t="shared" si="23"/>
        <v>-0.16909090909090896</v>
      </c>
      <c r="AF55" s="395">
        <f t="shared" si="23"/>
        <v>-0.14832535885167464</v>
      </c>
      <c r="AG55" s="386">
        <f t="shared" si="23"/>
        <v>-0.14929889613433917</v>
      </c>
      <c r="AI55" s="27">
        <f t="shared" si="24"/>
        <v>4.0590405904059033</v>
      </c>
      <c r="AJ55" s="28">
        <f t="shared" si="24"/>
        <v>3.5632568514977692</v>
      </c>
      <c r="AK55" s="402">
        <f t="shared" si="24"/>
        <v>3.5837788299984732</v>
      </c>
      <c r="AL55" s="28">
        <f t="shared" si="24"/>
        <v>4.0622222222222231</v>
      </c>
      <c r="AM55" s="28">
        <f t="shared" si="24"/>
        <v>3.892499489066013</v>
      </c>
      <c r="AN55" s="402">
        <f t="shared" si="24"/>
        <v>3.8999609222352487</v>
      </c>
      <c r="AO55" s="384">
        <f t="shared" si="38"/>
        <v>7.8383838383878912E-4</v>
      </c>
      <c r="AP55" s="385">
        <f t="shared" si="38"/>
        <v>9.2399355783137238E-2</v>
      </c>
      <c r="AQ55" s="386">
        <f t="shared" si="38"/>
        <v>8.8225894296303495E-2</v>
      </c>
    </row>
    <row r="56" spans="1:43" ht="19.5" customHeight="1">
      <c r="A56" s="8" t="s">
        <v>198</v>
      </c>
      <c r="B56" s="19">
        <v>21.28</v>
      </c>
      <c r="C56" s="371">
        <v>33.659999999999997</v>
      </c>
      <c r="D56" s="375">
        <v>54.94</v>
      </c>
      <c r="E56" s="19">
        <v>21.240000000000002</v>
      </c>
      <c r="F56" s="369">
        <v>47.659999999999989</v>
      </c>
      <c r="G56" s="377">
        <v>68.899999999999991</v>
      </c>
      <c r="H56" s="345">
        <f t="shared" si="26"/>
        <v>1.8149640717286084E-3</v>
      </c>
      <c r="I56" s="323">
        <f t="shared" si="27"/>
        <v>4.9655450769998781E-4</v>
      </c>
      <c r="J56" s="399">
        <f t="shared" si="28"/>
        <v>6.9096601551441289E-4</v>
      </c>
      <c r="K56" s="323">
        <f t="shared" si="29"/>
        <v>1.215488899507567E-3</v>
      </c>
      <c r="L56" s="323">
        <f t="shared" si="30"/>
        <v>1.3554736848691478E-3</v>
      </c>
      <c r="M56" s="399">
        <f t="shared" si="31"/>
        <v>1.3090002410916259E-3</v>
      </c>
      <c r="N56" s="394">
        <f t="shared" si="22"/>
        <v>-1.8796992481202605E-3</v>
      </c>
      <c r="O56" s="395">
        <f t="shared" si="22"/>
        <v>0.41592394533570987</v>
      </c>
      <c r="P56" s="386">
        <f t="shared" si="22"/>
        <v>0.25409537677466315</v>
      </c>
      <c r="R56" s="401">
        <v>3.3330000000000002</v>
      </c>
      <c r="S56" s="369">
        <v>9.2940000000000005</v>
      </c>
      <c r="T56" s="374">
        <v>12.627000000000001</v>
      </c>
      <c r="U56" s="19">
        <v>3.3149999999999995</v>
      </c>
      <c r="V56" s="119">
        <v>14.972</v>
      </c>
      <c r="W56" s="375">
        <v>18.286999999999999</v>
      </c>
      <c r="X56" s="345">
        <f t="shared" si="32"/>
        <v>2.08224915394962E-3</v>
      </c>
      <c r="Y56" s="323">
        <f t="shared" si="33"/>
        <v>1.326064093668579E-3</v>
      </c>
      <c r="Z56" s="399">
        <f t="shared" si="34"/>
        <v>1.466655454095206E-3</v>
      </c>
      <c r="AA56" s="323">
        <f t="shared" si="35"/>
        <v>1.3498436380220207E-3</v>
      </c>
      <c r="AB56" s="323">
        <f t="shared" si="36"/>
        <v>2.8001633116887374E-3</v>
      </c>
      <c r="AC56" s="399">
        <f t="shared" si="37"/>
        <v>2.3436846177417956E-3</v>
      </c>
      <c r="AE56" s="394">
        <f t="shared" si="23"/>
        <v>-5.4005400540056052E-3</v>
      </c>
      <c r="AF56" s="395">
        <f t="shared" si="23"/>
        <v>0.61093178394663206</v>
      </c>
      <c r="AG56" s="386">
        <f t="shared" si="23"/>
        <v>0.4482458224439691</v>
      </c>
      <c r="AI56" s="27">
        <f t="shared" si="24"/>
        <v>1.5662593984962405</v>
      </c>
      <c r="AJ56" s="28">
        <f t="shared" si="24"/>
        <v>2.7611408199643499</v>
      </c>
      <c r="AK56" s="402">
        <f t="shared" si="24"/>
        <v>2.2983254459410269</v>
      </c>
      <c r="AL56" s="28">
        <f t="shared" si="24"/>
        <v>1.5607344632768358</v>
      </c>
      <c r="AM56" s="28">
        <f t="shared" si="24"/>
        <v>3.1414183801930347</v>
      </c>
      <c r="AN56" s="402">
        <f t="shared" si="24"/>
        <v>2.6541364296081276</v>
      </c>
      <c r="AO56" s="384">
        <f t="shared" si="38"/>
        <v>-3.5274713912070619E-3</v>
      </c>
      <c r="AP56" s="385">
        <f t="shared" si="38"/>
        <v>0.13772479747468824</v>
      </c>
      <c r="AQ56" s="386">
        <f t="shared" si="38"/>
        <v>0.15481314201845653</v>
      </c>
    </row>
    <row r="57" spans="1:43" ht="19.5" customHeight="1">
      <c r="A57" s="8" t="s">
        <v>199</v>
      </c>
      <c r="B57" s="19"/>
      <c r="C57" s="371"/>
      <c r="D57" s="375"/>
      <c r="E57" s="19">
        <v>18</v>
      </c>
      <c r="F57" s="369">
        <v>18.46</v>
      </c>
      <c r="G57" s="377">
        <v>36.46</v>
      </c>
      <c r="H57" s="345">
        <f t="shared" si="26"/>
        <v>0</v>
      </c>
      <c r="I57" s="323">
        <f t="shared" si="27"/>
        <v>0</v>
      </c>
      <c r="J57" s="399">
        <f t="shared" si="28"/>
        <v>0</v>
      </c>
      <c r="K57" s="323">
        <f t="shared" si="29"/>
        <v>1.0300753385657348E-3</v>
      </c>
      <c r="L57" s="323">
        <f t="shared" si="30"/>
        <v>5.2501141885615769E-4</v>
      </c>
      <c r="M57" s="399">
        <f t="shared" si="31"/>
        <v>6.9268721030770234E-4</v>
      </c>
      <c r="N57" s="394"/>
      <c r="O57" s="395"/>
      <c r="P57" s="386"/>
      <c r="R57" s="401"/>
      <c r="S57" s="369"/>
      <c r="T57" s="374"/>
      <c r="U57" s="19">
        <v>6.6639999999999997</v>
      </c>
      <c r="V57" s="119">
        <v>7.86</v>
      </c>
      <c r="W57" s="375">
        <v>14.524000000000001</v>
      </c>
      <c r="X57" s="345">
        <f t="shared" si="32"/>
        <v>0</v>
      </c>
      <c r="Y57" s="323">
        <f t="shared" si="33"/>
        <v>0</v>
      </c>
      <c r="Z57" s="399">
        <f t="shared" si="34"/>
        <v>0</v>
      </c>
      <c r="AA57" s="323">
        <f t="shared" si="35"/>
        <v>2.7135318261776007E-3</v>
      </c>
      <c r="AB57" s="323">
        <f t="shared" si="36"/>
        <v>1.4700296306354181E-3</v>
      </c>
      <c r="AC57" s="399">
        <f t="shared" si="37"/>
        <v>1.8614138671231937E-3</v>
      </c>
      <c r="AE57" s="394"/>
      <c r="AF57" s="395"/>
      <c r="AG57" s="386"/>
      <c r="AI57" s="27"/>
      <c r="AJ57" s="28"/>
      <c r="AK57" s="402"/>
      <c r="AL57" s="28">
        <f t="shared" si="24"/>
        <v>3.7022222222222223</v>
      </c>
      <c r="AM57" s="28">
        <f t="shared" si="24"/>
        <v>4.2578548212351031</v>
      </c>
      <c r="AN57" s="402">
        <f t="shared" si="24"/>
        <v>3.9835436094349976</v>
      </c>
      <c r="AO57" s="384"/>
      <c r="AP57" s="385"/>
      <c r="AQ57" s="386"/>
    </row>
    <row r="58" spans="1:43" ht="19.5" customHeight="1">
      <c r="A58" s="8" t="s">
        <v>202</v>
      </c>
      <c r="B58" s="19"/>
      <c r="C58" s="371">
        <v>25.92</v>
      </c>
      <c r="D58" s="375">
        <v>25.92</v>
      </c>
      <c r="E58" s="19"/>
      <c r="F58" s="369">
        <v>32</v>
      </c>
      <c r="G58" s="377">
        <v>32</v>
      </c>
      <c r="H58" s="345">
        <f t="shared" si="26"/>
        <v>0</v>
      </c>
      <c r="I58" s="323">
        <f t="shared" si="27"/>
        <v>3.8237352464598001E-4</v>
      </c>
      <c r="J58" s="399">
        <f t="shared" si="28"/>
        <v>3.2598906301662875E-4</v>
      </c>
      <c r="K58" s="323">
        <f t="shared" si="29"/>
        <v>0</v>
      </c>
      <c r="L58" s="323">
        <f t="shared" si="30"/>
        <v>9.1009563398683892E-4</v>
      </c>
      <c r="M58" s="399">
        <f t="shared" si="31"/>
        <v>6.0795366785097293E-4</v>
      </c>
      <c r="N58" s="394"/>
      <c r="O58" s="395">
        <f t="shared" si="22"/>
        <v>0.23456790123456783</v>
      </c>
      <c r="P58" s="386">
        <f t="shared" si="22"/>
        <v>0.23456790123456783</v>
      </c>
      <c r="R58" s="401"/>
      <c r="S58" s="369">
        <v>8.3320000000000007</v>
      </c>
      <c r="T58" s="374">
        <v>8.3320000000000007</v>
      </c>
      <c r="U58" s="19"/>
      <c r="V58" s="119">
        <v>10.161</v>
      </c>
      <c r="W58" s="375">
        <v>10.161</v>
      </c>
      <c r="X58" s="345">
        <f t="shared" si="32"/>
        <v>0</v>
      </c>
      <c r="Y58" s="323">
        <f t="shared" si="33"/>
        <v>1.1888063297231118E-3</v>
      </c>
      <c r="Z58" s="399">
        <f t="shared" si="34"/>
        <v>9.6778120246465954E-4</v>
      </c>
      <c r="AA58" s="323">
        <f t="shared" si="35"/>
        <v>0</v>
      </c>
      <c r="AB58" s="323">
        <f t="shared" si="36"/>
        <v>1.9003779996038779E-3</v>
      </c>
      <c r="AC58" s="399">
        <f t="shared" si="37"/>
        <v>1.3022463717873016E-3</v>
      </c>
      <c r="AE58" s="394"/>
      <c r="AF58" s="395">
        <f t="shared" si="23"/>
        <v>0.21951512241958698</v>
      </c>
      <c r="AG58" s="386">
        <f t="shared" si="23"/>
        <v>0.21951512241958698</v>
      </c>
      <c r="AI58" s="27"/>
      <c r="AJ58" s="28">
        <f t="shared" si="24"/>
        <v>3.2145061728395063</v>
      </c>
      <c r="AK58" s="402">
        <f t="shared" si="24"/>
        <v>3.2145061728395063</v>
      </c>
      <c r="AL58" s="28"/>
      <c r="AM58" s="28">
        <f t="shared" si="24"/>
        <v>3.1753125</v>
      </c>
      <c r="AN58" s="402">
        <f t="shared" si="24"/>
        <v>3.1753125</v>
      </c>
      <c r="AO58" s="384"/>
      <c r="AP58" s="385">
        <f t="shared" si="38"/>
        <v>-1.2192750840134482E-2</v>
      </c>
      <c r="AQ58" s="386">
        <f t="shared" si="38"/>
        <v>-1.2192750840134482E-2</v>
      </c>
    </row>
    <row r="59" spans="1:43" ht="19.5" customHeight="1">
      <c r="A59" s="8" t="s">
        <v>194</v>
      </c>
      <c r="B59" s="19">
        <v>5.63</v>
      </c>
      <c r="C59" s="371">
        <v>140.44</v>
      </c>
      <c r="D59" s="375">
        <v>146.07</v>
      </c>
      <c r="E59" s="19">
        <v>11.259999999999998</v>
      </c>
      <c r="F59" s="369">
        <v>46.230000000000004</v>
      </c>
      <c r="G59" s="377">
        <v>57.49</v>
      </c>
      <c r="H59" s="345">
        <f t="shared" si="26"/>
        <v>4.8018081408985263E-4</v>
      </c>
      <c r="I59" s="323">
        <f t="shared" si="27"/>
        <v>2.0717800077654871E-3</v>
      </c>
      <c r="J59" s="399">
        <f t="shared" si="28"/>
        <v>1.8370841988749598E-3</v>
      </c>
      <c r="K59" s="323">
        <f t="shared" si="29"/>
        <v>6.443693506805651E-4</v>
      </c>
      <c r="L59" s="323">
        <f t="shared" si="30"/>
        <v>1.3148037862253615E-3</v>
      </c>
      <c r="M59" s="399">
        <f t="shared" si="31"/>
        <v>1.0922267613985136E-3</v>
      </c>
      <c r="N59" s="394">
        <f t="shared" si="22"/>
        <v>0.99999999999999967</v>
      </c>
      <c r="O59" s="395">
        <f t="shared" si="22"/>
        <v>-0.67082027912275699</v>
      </c>
      <c r="P59" s="386">
        <f t="shared" si="22"/>
        <v>-0.60642157869514612</v>
      </c>
      <c r="R59" s="401">
        <v>1.3129999999999999</v>
      </c>
      <c r="S59" s="369">
        <v>37.326999999999998</v>
      </c>
      <c r="T59" s="374">
        <v>38.64</v>
      </c>
      <c r="U59" s="19">
        <v>1.9139999999999999</v>
      </c>
      <c r="V59" s="119">
        <v>5.8620000000000001</v>
      </c>
      <c r="W59" s="375">
        <v>7.7759999999999998</v>
      </c>
      <c r="X59" s="345">
        <f t="shared" si="32"/>
        <v>8.2027996973772896E-4</v>
      </c>
      <c r="Y59" s="323">
        <f t="shared" si="33"/>
        <v>5.3258009925077517E-3</v>
      </c>
      <c r="Z59" s="399">
        <f t="shared" si="34"/>
        <v>4.4881259797448928E-3</v>
      </c>
      <c r="AA59" s="323">
        <f t="shared" si="35"/>
        <v>7.7936673398918484E-4</v>
      </c>
      <c r="AB59" s="323">
        <f t="shared" si="36"/>
        <v>1.0963503428479415E-3</v>
      </c>
      <c r="AC59" s="399">
        <f t="shared" si="37"/>
        <v>9.9658181153607496E-4</v>
      </c>
      <c r="AE59" s="394">
        <f t="shared" ref="AE59" si="39">(U59-R59)/R59</f>
        <v>0.45773038842345776</v>
      </c>
      <c r="AF59" s="395">
        <f t="shared" ref="AF59" si="40">(V59-S59)/S59</f>
        <v>-0.84295550137969832</v>
      </c>
      <c r="AG59" s="386">
        <f t="shared" ref="AG59" si="41">(W59-T59)/T59</f>
        <v>-0.7987577639751553</v>
      </c>
      <c r="AI59" s="27">
        <f t="shared" ref="AI59" si="42">(R59/B59)*10</f>
        <v>2.3321492007104796</v>
      </c>
      <c r="AJ59" s="28">
        <f t="shared" ref="AJ59" si="43">(S59/C59)*10</f>
        <v>2.6578610082597547</v>
      </c>
      <c r="AK59" s="402">
        <f t="shared" ref="AK59" si="44">(T59/D59)*10</f>
        <v>2.645307044567673</v>
      </c>
      <c r="AL59" s="28">
        <f t="shared" ref="AL59" si="45">(U59/E59)*10</f>
        <v>1.6998223801065722</v>
      </c>
      <c r="AM59" s="28">
        <f t="shared" ref="AM59" si="46">(V59/F59)*10</f>
        <v>1.2680077871512005</v>
      </c>
      <c r="AN59" s="402">
        <f t="shared" ref="AN59" si="47">(W59/G59)*10</f>
        <v>1.3525830579231171</v>
      </c>
      <c r="AO59" s="384">
        <f t="shared" ref="AO59" si="48">(AL59-AI59)/AI59</f>
        <v>-0.27113480578827104</v>
      </c>
      <c r="AP59" s="385">
        <f t="shared" ref="AP59" si="49">(AM59-AJ59)/AJ59</f>
        <v>-0.52292170914481573</v>
      </c>
      <c r="AQ59" s="386">
        <f t="shared" ref="AQ59" si="50">(AN59-AK59)/AK59</f>
        <v>-0.48868579898853592</v>
      </c>
    </row>
    <row r="60" spans="1:43" ht="19.5" customHeight="1">
      <c r="A60" s="8" t="s">
        <v>221</v>
      </c>
      <c r="B60" s="19">
        <v>173.1</v>
      </c>
      <c r="C60" s="371">
        <v>267.11</v>
      </c>
      <c r="D60" s="375">
        <v>440.21000000000004</v>
      </c>
      <c r="E60" s="19">
        <v>0.45</v>
      </c>
      <c r="F60" s="369">
        <v>1.35</v>
      </c>
      <c r="G60" s="377">
        <v>1.8</v>
      </c>
      <c r="H60" s="345">
        <f t="shared" si="26"/>
        <v>1.4763641015799909E-2</v>
      </c>
      <c r="I60" s="323">
        <f t="shared" si="27"/>
        <v>3.9404240805627974E-3</v>
      </c>
      <c r="J60" s="399">
        <f t="shared" si="28"/>
        <v>5.5364060737094966E-3</v>
      </c>
      <c r="K60" s="323">
        <f t="shared" si="29"/>
        <v>2.5751883464143369E-5</v>
      </c>
      <c r="L60" s="323">
        <f t="shared" si="30"/>
        <v>3.839465955881977E-5</v>
      </c>
      <c r="M60" s="399">
        <f t="shared" si="31"/>
        <v>3.4197393816617227E-5</v>
      </c>
      <c r="N60" s="394">
        <f t="shared" si="22"/>
        <v>-0.99740034662045063</v>
      </c>
      <c r="O60" s="395">
        <f t="shared" si="22"/>
        <v>-0.99494590243719805</v>
      </c>
      <c r="P60" s="386">
        <f t="shared" si="22"/>
        <v>-0.99591104245700912</v>
      </c>
      <c r="R60" s="401">
        <v>24.091999999999999</v>
      </c>
      <c r="S60" s="369">
        <v>51.408999999999999</v>
      </c>
      <c r="T60" s="374">
        <v>75.501000000000005</v>
      </c>
      <c r="U60" s="19">
        <v>0.35499999999999998</v>
      </c>
      <c r="V60" s="119">
        <v>1.8380000000000001</v>
      </c>
      <c r="W60" s="375">
        <v>2.1930000000000001</v>
      </c>
      <c r="X60" s="345">
        <f t="shared" si="32"/>
        <v>1.505116910199647E-2</v>
      </c>
      <c r="Y60" s="323">
        <f t="shared" si="33"/>
        <v>7.3350149549610477E-3</v>
      </c>
      <c r="Z60" s="399">
        <f t="shared" si="34"/>
        <v>8.7696169667887975E-3</v>
      </c>
      <c r="AA60" s="323">
        <f t="shared" si="35"/>
        <v>1.4455339110039741E-4</v>
      </c>
      <c r="AB60" s="323">
        <f t="shared" si="36"/>
        <v>3.437550204971881E-4</v>
      </c>
      <c r="AC60" s="399">
        <f t="shared" si="37"/>
        <v>2.81057601941694E-4</v>
      </c>
      <c r="AE60" s="394">
        <f t="shared" si="23"/>
        <v>-0.98526481819691181</v>
      </c>
      <c r="AF60" s="395">
        <f t="shared" si="23"/>
        <v>-0.9642475053006283</v>
      </c>
      <c r="AG60" s="386">
        <f t="shared" si="23"/>
        <v>-0.97095402709897882</v>
      </c>
      <c r="AI60" s="27">
        <f t="shared" si="24"/>
        <v>1.391796649335644</v>
      </c>
      <c r="AJ60" s="28">
        <f t="shared" si="24"/>
        <v>1.9246377896746658</v>
      </c>
      <c r="AK60" s="402">
        <f t="shared" si="24"/>
        <v>1.7151132414075101</v>
      </c>
      <c r="AL60" s="28">
        <f t="shared" si="24"/>
        <v>7.8888888888888884</v>
      </c>
      <c r="AM60" s="28">
        <f t="shared" si="24"/>
        <v>13.614814814814816</v>
      </c>
      <c r="AN60" s="402">
        <f t="shared" si="24"/>
        <v>12.183333333333334</v>
      </c>
      <c r="AO60" s="384">
        <f t="shared" si="38"/>
        <v>4.668133266921247</v>
      </c>
      <c r="AP60" s="385">
        <f t="shared" si="38"/>
        <v>6.0739621178882794</v>
      </c>
      <c r="AQ60" s="386">
        <f t="shared" si="38"/>
        <v>6.103515405976963</v>
      </c>
    </row>
    <row r="61" spans="1:43" ht="19.5" customHeight="1">
      <c r="A61" s="8" t="s">
        <v>197</v>
      </c>
      <c r="B61" s="19">
        <v>7.35</v>
      </c>
      <c r="C61" s="371">
        <v>19.89</v>
      </c>
      <c r="D61" s="375">
        <v>27.240000000000002</v>
      </c>
      <c r="E61" s="19">
        <v>0.24</v>
      </c>
      <c r="F61" s="369">
        <v>0.84000000000000008</v>
      </c>
      <c r="G61" s="377">
        <v>1.08</v>
      </c>
      <c r="H61" s="345">
        <f t="shared" si="26"/>
        <v>6.2687903793257852E-4</v>
      </c>
      <c r="I61" s="323">
        <f t="shared" si="27"/>
        <v>2.9341857273181102E-4</v>
      </c>
      <c r="J61" s="399">
        <f t="shared" si="28"/>
        <v>3.4259035789247562E-4</v>
      </c>
      <c r="K61" s="323">
        <f t="shared" si="29"/>
        <v>1.3734337847543128E-5</v>
      </c>
      <c r="L61" s="323">
        <f t="shared" si="30"/>
        <v>2.3890010392154524E-5</v>
      </c>
      <c r="M61" s="399">
        <f t="shared" si="31"/>
        <v>2.0518436289970337E-5</v>
      </c>
      <c r="N61" s="394">
        <f t="shared" si="22"/>
        <v>-0.96734693877551015</v>
      </c>
      <c r="O61" s="395">
        <f t="shared" si="22"/>
        <v>-0.95776772247360487</v>
      </c>
      <c r="P61" s="386">
        <f t="shared" si="22"/>
        <v>-0.96035242290748901</v>
      </c>
      <c r="R61" s="401">
        <v>2.3780000000000001</v>
      </c>
      <c r="S61" s="369">
        <v>7.4550000000000001</v>
      </c>
      <c r="T61" s="374">
        <v>9.8330000000000002</v>
      </c>
      <c r="U61" s="19">
        <v>0.08</v>
      </c>
      <c r="V61" s="119">
        <v>0.28800000000000003</v>
      </c>
      <c r="W61" s="375">
        <v>0.36800000000000005</v>
      </c>
      <c r="X61" s="345">
        <f t="shared" si="32"/>
        <v>1.4856251089385526E-3</v>
      </c>
      <c r="Y61" s="323">
        <f t="shared" si="33"/>
        <v>1.0636763307832211E-3</v>
      </c>
      <c r="Z61" s="399">
        <f t="shared" si="34"/>
        <v>1.1421258477958469E-3</v>
      </c>
      <c r="AA61" s="323">
        <f t="shared" si="35"/>
        <v>3.2575412078962796E-5</v>
      </c>
      <c r="AB61" s="323">
        <f t="shared" si="36"/>
        <v>5.386368112251914E-5</v>
      </c>
      <c r="AC61" s="399">
        <f t="shared" si="37"/>
        <v>4.7163336759937714E-5</v>
      </c>
      <c r="AE61" s="394">
        <f t="shared" si="23"/>
        <v>-0.96635828427249781</v>
      </c>
      <c r="AF61" s="395">
        <f t="shared" si="23"/>
        <v>-0.96136820925553312</v>
      </c>
      <c r="AG61" s="386">
        <f t="shared" si="23"/>
        <v>-0.96257500254245898</v>
      </c>
      <c r="AI61" s="27">
        <f t="shared" si="24"/>
        <v>3.2353741496598643</v>
      </c>
      <c r="AJ61" s="28">
        <f t="shared" si="24"/>
        <v>3.7481146304675717</v>
      </c>
      <c r="AK61" s="402">
        <f t="shared" si="24"/>
        <v>3.6097650513950068</v>
      </c>
      <c r="AL61" s="28">
        <f t="shared" si="24"/>
        <v>3.3333333333333339</v>
      </c>
      <c r="AM61" s="28">
        <f t="shared" si="24"/>
        <v>3.4285714285714288</v>
      </c>
      <c r="AN61" s="402">
        <f t="shared" si="24"/>
        <v>3.4074074074074079</v>
      </c>
      <c r="AO61" s="384">
        <f t="shared" si="38"/>
        <v>3.0277544154751979E-2</v>
      </c>
      <c r="AP61" s="385">
        <f t="shared" si="38"/>
        <v>-8.5254383443518184E-2</v>
      </c>
      <c r="AQ61" s="386">
        <f t="shared" si="38"/>
        <v>-5.6058397459800624E-2</v>
      </c>
    </row>
    <row r="62" spans="1:43" ht="19.5" customHeight="1" thickBot="1">
      <c r="A62" s="8" t="s">
        <v>17</v>
      </c>
      <c r="B62" s="19">
        <f t="shared" ref="B62:G62" si="51">B63-SUM(B40:B61)</f>
        <v>9.2999999999992724</v>
      </c>
      <c r="C62" s="371">
        <f t="shared" si="51"/>
        <v>12.889999999999418</v>
      </c>
      <c r="D62" s="376">
        <f t="shared" si="51"/>
        <v>22.19000000001688</v>
      </c>
      <c r="E62" s="21">
        <f t="shared" si="51"/>
        <v>9.9999999983992893E-3</v>
      </c>
      <c r="F62" s="119">
        <f t="shared" si="51"/>
        <v>0.30000000000291038</v>
      </c>
      <c r="G62" s="375">
        <f t="shared" si="51"/>
        <v>0.31000000000494765</v>
      </c>
      <c r="H62" s="345">
        <f t="shared" si="26"/>
        <v>7.9319388473095569E-4</v>
      </c>
      <c r="I62" s="323">
        <f t="shared" si="27"/>
        <v>1.9015411777339734E-4</v>
      </c>
      <c r="J62" s="399">
        <f t="shared" si="28"/>
        <v>2.7907782825403141E-4</v>
      </c>
      <c r="K62" s="323">
        <f t="shared" si="29"/>
        <v>5.722640768893608E-7</v>
      </c>
      <c r="L62" s="323">
        <f t="shared" si="30"/>
        <v>8.5321465687093879E-6</v>
      </c>
      <c r="M62" s="399">
        <f t="shared" si="31"/>
        <v>5.8895511574002985E-6</v>
      </c>
      <c r="N62" s="396">
        <f t="shared" si="22"/>
        <v>-0.99892473118296776</v>
      </c>
      <c r="O62" s="397">
        <f t="shared" si="22"/>
        <v>-0.97672614429767857</v>
      </c>
      <c r="P62" s="388">
        <f t="shared" si="22"/>
        <v>-0.98602974312732261</v>
      </c>
      <c r="R62" s="19">
        <f t="shared" ref="R62:W62" si="52">R63-SUM(R40:R61)</f>
        <v>1.3019999999996799</v>
      </c>
      <c r="S62" s="119">
        <f t="shared" si="52"/>
        <v>2.76299999999992</v>
      </c>
      <c r="T62" s="375">
        <f t="shared" si="52"/>
        <v>4.0650000000005093</v>
      </c>
      <c r="U62" s="119">
        <f t="shared" si="52"/>
        <v>3.0000000001564331E-3</v>
      </c>
      <c r="V62" s="123">
        <f t="shared" si="52"/>
        <v>3.6000000000058208E-2</v>
      </c>
      <c r="W62" s="376">
        <f t="shared" si="52"/>
        <v>3.8999999999759893E-2</v>
      </c>
      <c r="X62" s="345">
        <f t="shared" si="32"/>
        <v>8.1340786031855331E-4</v>
      </c>
      <c r="Y62" s="323">
        <f t="shared" si="33"/>
        <v>3.9422370247537954E-4</v>
      </c>
      <c r="Z62" s="399">
        <f t="shared" si="34"/>
        <v>4.7215921603688596E-4</v>
      </c>
      <c r="AA62" s="323">
        <f t="shared" si="35"/>
        <v>1.2215779530248033E-6</v>
      </c>
      <c r="AB62" s="323">
        <f t="shared" si="36"/>
        <v>6.7329601403257778E-6</v>
      </c>
      <c r="AC62" s="399">
        <f t="shared" si="37"/>
        <v>4.9982884065930609E-6</v>
      </c>
      <c r="AE62" s="396">
        <f t="shared" si="23"/>
        <v>-0.99769585253444149</v>
      </c>
      <c r="AF62" s="397">
        <f t="shared" si="23"/>
        <v>-0.98697068403906651</v>
      </c>
      <c r="AG62" s="388">
        <f t="shared" si="23"/>
        <v>-0.99040590405910089</v>
      </c>
      <c r="AI62" s="27">
        <f t="shared" si="24"/>
        <v>1.3999999999997654</v>
      </c>
      <c r="AJ62" s="28">
        <f t="shared" si="24"/>
        <v>2.1435221101629516</v>
      </c>
      <c r="AK62" s="402">
        <f t="shared" si="24"/>
        <v>1.8319062640817563</v>
      </c>
      <c r="AL62" s="28">
        <f t="shared" si="24"/>
        <v>3.0000000006366463</v>
      </c>
      <c r="AM62" s="28">
        <f t="shared" si="24"/>
        <v>1.1999999999902986</v>
      </c>
      <c r="AN62" s="402">
        <f t="shared" si="24"/>
        <v>1.2580645161012081</v>
      </c>
      <c r="AO62" s="387">
        <f t="shared" si="38"/>
        <v>1.1428571433122492</v>
      </c>
      <c r="AP62" s="385">
        <f t="shared" si="38"/>
        <v>-0.44017372421734713</v>
      </c>
      <c r="AQ62" s="386">
        <f t="shared" si="38"/>
        <v>-0.31324842282156101</v>
      </c>
    </row>
    <row r="63" spans="1:43" ht="25.5" customHeight="1" thickBot="1">
      <c r="A63" s="12" t="s">
        <v>18</v>
      </c>
      <c r="B63" s="17">
        <v>11724.75</v>
      </c>
      <c r="C63" s="372">
        <v>67787.12</v>
      </c>
      <c r="D63" s="18">
        <v>79511.870000000024</v>
      </c>
      <c r="E63" s="17">
        <v>17474.449999999997</v>
      </c>
      <c r="F63" s="373">
        <v>35161.14</v>
      </c>
      <c r="G63" s="378">
        <v>52635.590000000011</v>
      </c>
      <c r="H63" s="334">
        <f t="shared" ref="H63:M63" si="53">SUM(H40:H62)</f>
        <v>1</v>
      </c>
      <c r="I63" s="338">
        <f t="shared" si="53"/>
        <v>1.0000000000000004</v>
      </c>
      <c r="J63" s="335">
        <f t="shared" si="53"/>
        <v>0.99999999999999967</v>
      </c>
      <c r="K63" s="338">
        <f t="shared" si="53"/>
        <v>0.99999999999999978</v>
      </c>
      <c r="L63" s="338">
        <f t="shared" si="53"/>
        <v>1.0000000000000002</v>
      </c>
      <c r="M63" s="335">
        <f t="shared" si="53"/>
        <v>0.99999999999999967</v>
      </c>
      <c r="N63" s="389">
        <f t="shared" si="22"/>
        <v>0.49038998699332581</v>
      </c>
      <c r="O63" s="390">
        <f t="shared" si="22"/>
        <v>-0.48130057745483212</v>
      </c>
      <c r="P63" s="391">
        <f t="shared" si="22"/>
        <v>-0.33801594654986739</v>
      </c>
      <c r="R63" s="17">
        <v>1600.6730000000002</v>
      </c>
      <c r="S63" s="372">
        <v>7008.7110000000002</v>
      </c>
      <c r="T63" s="18">
        <v>8609.384</v>
      </c>
      <c r="U63" s="17">
        <v>2455.84</v>
      </c>
      <c r="V63" s="373">
        <v>5346.8309999999983</v>
      </c>
      <c r="W63" s="378">
        <v>7802.6710000000021</v>
      </c>
      <c r="X63" s="334">
        <f t="shared" ref="X63:AC63" si="54">SUM(X40:X62)</f>
        <v>0.99999999999999978</v>
      </c>
      <c r="Y63" s="338">
        <f t="shared" si="54"/>
        <v>1.0000000000000002</v>
      </c>
      <c r="Z63" s="335">
        <f t="shared" si="54"/>
        <v>1</v>
      </c>
      <c r="AA63" s="338">
        <f t="shared" si="54"/>
        <v>1.0000000000000002</v>
      </c>
      <c r="AB63" s="338">
        <f t="shared" si="54"/>
        <v>1.0000000000000004</v>
      </c>
      <c r="AC63" s="335">
        <f t="shared" si="54"/>
        <v>0.99999999999999989</v>
      </c>
      <c r="AE63" s="389">
        <f t="shared" si="23"/>
        <v>0.53425465413610385</v>
      </c>
      <c r="AF63" s="390">
        <f t="shared" si="23"/>
        <v>-0.23711635420550253</v>
      </c>
      <c r="AG63" s="391">
        <f t="shared" si="23"/>
        <v>-9.3701593517027226E-2</v>
      </c>
      <c r="AI63" s="403">
        <f t="shared" si="24"/>
        <v>1.3652086398430672</v>
      </c>
      <c r="AJ63" s="404">
        <f t="shared" si="24"/>
        <v>1.0339296019656832</v>
      </c>
      <c r="AK63" s="405">
        <f t="shared" si="24"/>
        <v>1.0827797157833161</v>
      </c>
      <c r="AL63" s="404">
        <f t="shared" si="24"/>
        <v>1.4053890108129299</v>
      </c>
      <c r="AM63" s="404">
        <f t="shared" si="24"/>
        <v>1.5206648589892133</v>
      </c>
      <c r="AN63" s="405">
        <f t="shared" si="24"/>
        <v>1.4823945167138812</v>
      </c>
      <c r="AO63" s="389">
        <f t="shared" si="38"/>
        <v>2.9431670586615614E-2</v>
      </c>
      <c r="AP63" s="390">
        <f t="shared" si="38"/>
        <v>0.47076247367147656</v>
      </c>
      <c r="AQ63" s="391">
        <f t="shared" si="38"/>
        <v>0.36906380411963247</v>
      </c>
    </row>
    <row r="64" spans="1:43" ht="20.100000000000001" customHeight="1"/>
    <row r="65" spans="1:43" ht="20.100000000000001" customHeight="1" thickBot="1"/>
    <row r="66" spans="1:43" ht="15" customHeight="1">
      <c r="A66" s="468" t="s">
        <v>15</v>
      </c>
      <c r="B66" s="414" t="s">
        <v>137</v>
      </c>
      <c r="C66" s="477"/>
      <c r="D66" s="477"/>
      <c r="E66" s="477"/>
      <c r="F66" s="477"/>
      <c r="G66" s="492"/>
      <c r="H66" s="478" t="s">
        <v>139</v>
      </c>
      <c r="I66" s="477"/>
      <c r="J66" s="477"/>
      <c r="K66" s="477"/>
      <c r="L66" s="477"/>
      <c r="M66" s="492"/>
      <c r="N66" s="493" t="s">
        <v>160</v>
      </c>
      <c r="O66" s="471"/>
      <c r="P66" s="494"/>
      <c r="R66" s="478" t="s">
        <v>138</v>
      </c>
      <c r="S66" s="477"/>
      <c r="T66" s="477"/>
      <c r="U66" s="477"/>
      <c r="V66" s="477"/>
      <c r="W66" s="492"/>
      <c r="X66" s="477" t="s">
        <v>140</v>
      </c>
      <c r="Y66" s="477"/>
      <c r="Z66" s="477"/>
      <c r="AA66" s="477"/>
      <c r="AB66" s="477"/>
      <c r="AC66" s="415"/>
      <c r="AE66" s="471" t="s">
        <v>160</v>
      </c>
      <c r="AF66" s="471"/>
      <c r="AG66" s="471"/>
      <c r="AI66" s="462" t="s">
        <v>143</v>
      </c>
      <c r="AJ66" s="461"/>
      <c r="AK66" s="461"/>
      <c r="AL66" s="461"/>
      <c r="AM66" s="461"/>
      <c r="AN66" s="460"/>
      <c r="AO66" s="471" t="s">
        <v>160</v>
      </c>
      <c r="AP66" s="471"/>
      <c r="AQ66" s="471"/>
    </row>
    <row r="67" spans="1:43" ht="15" customHeight="1">
      <c r="A67" s="469"/>
      <c r="B67" s="497" t="str">
        <f>B38</f>
        <v>jan-fev 2025</v>
      </c>
      <c r="C67" s="473"/>
      <c r="D67" s="474"/>
      <c r="E67" s="498" t="str">
        <f>E38</f>
        <v>jan-fev 2026</v>
      </c>
      <c r="F67" s="481"/>
      <c r="G67" s="495"/>
      <c r="H67" s="499" t="str">
        <f>B67</f>
        <v>jan-fev 2025</v>
      </c>
      <c r="I67" s="473"/>
      <c r="J67" s="474"/>
      <c r="K67" s="497" t="str">
        <f>E67</f>
        <v>jan-fev 2026</v>
      </c>
      <c r="L67" s="473"/>
      <c r="M67" s="474"/>
      <c r="N67" s="479" t="s">
        <v>141</v>
      </c>
      <c r="O67" s="473"/>
      <c r="P67" s="483"/>
      <c r="R67" s="500" t="str">
        <f>H67</f>
        <v>jan-fev 2025</v>
      </c>
      <c r="S67" s="473"/>
      <c r="T67" s="474"/>
      <c r="U67" s="501" t="str">
        <f>K67</f>
        <v>jan-fev 2026</v>
      </c>
      <c r="V67" s="481"/>
      <c r="W67" s="495"/>
      <c r="X67" s="499" t="str">
        <f>R67</f>
        <v>jan-fev 2025</v>
      </c>
      <c r="Y67" s="473"/>
      <c r="Z67" s="474"/>
      <c r="AA67" s="497" t="str">
        <f>U67</f>
        <v>jan-fev 2026</v>
      </c>
      <c r="AB67" s="473"/>
      <c r="AC67" s="483"/>
      <c r="AE67" s="472" t="s">
        <v>142</v>
      </c>
      <c r="AF67" s="473"/>
      <c r="AG67" s="483"/>
      <c r="AI67" s="504" t="str">
        <f>X67</f>
        <v>jan-fev 2025</v>
      </c>
      <c r="AJ67" s="505"/>
      <c r="AK67" s="506"/>
      <c r="AL67" s="507" t="str">
        <f>AA67</f>
        <v>jan-fev 2026</v>
      </c>
      <c r="AM67" s="505"/>
      <c r="AN67" s="506"/>
      <c r="AO67" s="473" t="s">
        <v>143</v>
      </c>
      <c r="AP67" s="473"/>
      <c r="AQ67" s="483"/>
    </row>
    <row r="68" spans="1:43" ht="19.5" customHeight="1" thickBot="1">
      <c r="A68" s="470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172</v>
      </c>
      <c r="B69" s="39">
        <v>1908.44</v>
      </c>
      <c r="C69" s="370">
        <v>64015.979999999996</v>
      </c>
      <c r="D69" s="375">
        <v>65924.42</v>
      </c>
      <c r="E69" s="39">
        <v>808.67</v>
      </c>
      <c r="F69" s="379">
        <v>56737.59</v>
      </c>
      <c r="G69" s="377">
        <v>57546.259999999995</v>
      </c>
      <c r="H69" s="345">
        <f t="shared" ref="H69:H96" si="55">B69/$B$97</f>
        <v>0.17625778684928717</v>
      </c>
      <c r="I69" s="323">
        <f t="shared" ref="I69:I96" si="56">C69/$C$97</f>
        <v>0.54425217206556142</v>
      </c>
      <c r="J69" s="398">
        <f t="shared" ref="J69:J96" si="57">D69/$D$97</f>
        <v>0.51323236391963034</v>
      </c>
      <c r="K69" s="323">
        <f t="shared" ref="K69:K96" si="58">E69/$E$97</f>
        <v>0.1068432700247729</v>
      </c>
      <c r="L69" s="323">
        <f t="shared" ref="L69:L96" si="59">F69/$F$97</f>
        <v>0.58778527418281246</v>
      </c>
      <c r="M69" s="399">
        <f t="shared" ref="M69:M96" si="60">G69/$G$97</f>
        <v>0.55281647317633165</v>
      </c>
      <c r="N69" s="392">
        <f t="shared" ref="N69:P97" si="61">(E69-B69)/B69</f>
        <v>-0.57626647942822407</v>
      </c>
      <c r="O69" s="393">
        <f t="shared" si="61"/>
        <v>-0.11369645516635064</v>
      </c>
      <c r="P69" s="382">
        <f t="shared" si="61"/>
        <v>-0.12708735245603986</v>
      </c>
      <c r="R69" s="401">
        <v>194.91099999999997</v>
      </c>
      <c r="S69" s="369">
        <v>5992.0429999999997</v>
      </c>
      <c r="T69" s="374">
        <v>6186.9539999999997</v>
      </c>
      <c r="U69" s="39">
        <v>119.131</v>
      </c>
      <c r="V69" s="112">
        <v>5522.0940000000001</v>
      </c>
      <c r="W69" s="380">
        <v>5641.2250000000004</v>
      </c>
      <c r="X69" s="345">
        <f t="shared" ref="X69:X96" si="62">R69/$R$97</f>
        <v>0.11901595419884617</v>
      </c>
      <c r="Y69" s="323">
        <f t="shared" ref="Y69:Y96" si="63">S69/$S$97</f>
        <v>0.39738751417655849</v>
      </c>
      <c r="Z69" s="398">
        <f t="shared" ref="Z69:Z96" si="64">T69/$T$97</f>
        <v>0.37011554666149638</v>
      </c>
      <c r="AA69" s="323">
        <f t="shared" ref="AA69:AA96" si="65">U69/$U$97</f>
        <v>9.358427187837054E-2</v>
      </c>
      <c r="AB69" s="323">
        <f t="shared" ref="AB69:AB96" si="66">V69/$V$97</f>
        <v>0.48404871014434669</v>
      </c>
      <c r="AC69" s="399">
        <f t="shared" ref="AC69:AC96" si="67">W69/$W$97</f>
        <v>0.44485233872912455</v>
      </c>
      <c r="AE69" s="392">
        <f t="shared" ref="AE69:AG97" si="68">(U69-R69)/R69</f>
        <v>-0.38879283365228223</v>
      </c>
      <c r="AF69" s="393">
        <f t="shared" si="68"/>
        <v>-7.8428843050692337E-2</v>
      </c>
      <c r="AG69" s="382">
        <f t="shared" si="68"/>
        <v>-8.8206409810061517E-2</v>
      </c>
      <c r="AI69" s="27">
        <f t="shared" ref="AI69:AN97" si="69">(R69/B69)*10</f>
        <v>1.021310599232881</v>
      </c>
      <c r="AJ69" s="28">
        <f t="shared" si="69"/>
        <v>0.93602300550581274</v>
      </c>
      <c r="AK69" s="406">
        <f t="shared" si="69"/>
        <v>0.93849198824957436</v>
      </c>
      <c r="AL69" s="28">
        <f t="shared" si="69"/>
        <v>1.4731719984666181</v>
      </c>
      <c r="AM69" s="28">
        <f t="shared" si="69"/>
        <v>0.97326904438486028</v>
      </c>
      <c r="AN69" s="402">
        <f t="shared" si="69"/>
        <v>0.98029394090945288</v>
      </c>
      <c r="AO69" s="383">
        <f t="shared" ref="AO69:AQ82" si="70">(AL69-AI69)/AI69</f>
        <v>0.44243288924362056</v>
      </c>
      <c r="AP69" s="381">
        <f t="shared" si="70"/>
        <v>3.9791798556190763E-2</v>
      </c>
      <c r="AQ69" s="382">
        <f t="shared" si="70"/>
        <v>4.454161909026555E-2</v>
      </c>
    </row>
    <row r="70" spans="1:43" ht="19.5" customHeight="1">
      <c r="A70" s="8" t="s">
        <v>169</v>
      </c>
      <c r="B70" s="19">
        <v>2021.98</v>
      </c>
      <c r="C70" s="371">
        <v>7130.21</v>
      </c>
      <c r="D70" s="375">
        <v>9152.19</v>
      </c>
      <c r="E70" s="19">
        <v>1482.6100000000001</v>
      </c>
      <c r="F70" s="369">
        <v>4893.0199999999995</v>
      </c>
      <c r="G70" s="377">
        <v>6375.6299999999992</v>
      </c>
      <c r="H70" s="345">
        <f t="shared" si="55"/>
        <v>0.18674400025859952</v>
      </c>
      <c r="I70" s="323">
        <f t="shared" si="56"/>
        <v>6.0619743379443487E-2</v>
      </c>
      <c r="J70" s="399">
        <f t="shared" si="57"/>
        <v>7.125129214245042E-2</v>
      </c>
      <c r="K70" s="323">
        <f t="shared" si="58"/>
        <v>0.19588571428571427</v>
      </c>
      <c r="L70" s="323">
        <f t="shared" si="59"/>
        <v>5.0690293723825511E-2</v>
      </c>
      <c r="M70" s="399">
        <f t="shared" si="60"/>
        <v>6.1247304184098419E-2</v>
      </c>
      <c r="N70" s="394">
        <f t="shared" si="61"/>
        <v>-0.26675338034995394</v>
      </c>
      <c r="O70" s="395">
        <f t="shared" si="61"/>
        <v>-0.31376214725793494</v>
      </c>
      <c r="P70" s="386">
        <f t="shared" si="61"/>
        <v>-0.30337656888679115</v>
      </c>
      <c r="R70" s="401">
        <v>350.77100000000002</v>
      </c>
      <c r="S70" s="369">
        <v>1277.97</v>
      </c>
      <c r="T70" s="374">
        <v>1628.741</v>
      </c>
      <c r="U70" s="19">
        <v>311.90300000000002</v>
      </c>
      <c r="V70" s="119">
        <v>950.78099999999995</v>
      </c>
      <c r="W70" s="375">
        <v>1262.684</v>
      </c>
      <c r="X70" s="345">
        <f t="shared" si="62"/>
        <v>0.21418670711393137</v>
      </c>
      <c r="Y70" s="323">
        <f t="shared" si="63"/>
        <v>8.4753951447313791E-2</v>
      </c>
      <c r="Z70" s="399">
        <f t="shared" si="64"/>
        <v>9.7434434712944745E-2</v>
      </c>
      <c r="AA70" s="323">
        <f t="shared" si="65"/>
        <v>0.24501779680922184</v>
      </c>
      <c r="AB70" s="323">
        <f t="shared" si="66"/>
        <v>8.3342354671932795E-2</v>
      </c>
      <c r="AC70" s="399">
        <f t="shared" si="67"/>
        <v>9.9571977801957173E-2</v>
      </c>
      <c r="AE70" s="394">
        <f t="shared" si="68"/>
        <v>-0.11080733584019202</v>
      </c>
      <c r="AF70" s="395">
        <f t="shared" si="68"/>
        <v>-0.25602244184135786</v>
      </c>
      <c r="AG70" s="386">
        <f t="shared" si="68"/>
        <v>-0.22474844066674812</v>
      </c>
      <c r="AI70" s="27">
        <f t="shared" si="69"/>
        <v>1.7347896616188094</v>
      </c>
      <c r="AJ70" s="28">
        <f t="shared" si="69"/>
        <v>1.7923315021577204</v>
      </c>
      <c r="AK70" s="402">
        <f t="shared" si="69"/>
        <v>1.7796188671782383</v>
      </c>
      <c r="AL70" s="28">
        <f t="shared" si="69"/>
        <v>2.1037427239800084</v>
      </c>
      <c r="AM70" s="28">
        <f t="shared" si="69"/>
        <v>1.9431373671066132</v>
      </c>
      <c r="AN70" s="402">
        <f t="shared" si="69"/>
        <v>1.9804850657895769</v>
      </c>
      <c r="AO70" s="384">
        <f t="shared" si="70"/>
        <v>0.21267884546701324</v>
      </c>
      <c r="AP70" s="385">
        <f t="shared" si="70"/>
        <v>8.4139493596660717E-2</v>
      </c>
      <c r="AQ70" s="386">
        <f t="shared" si="70"/>
        <v>0.11287034674443069</v>
      </c>
    </row>
    <row r="71" spans="1:43" ht="19.5" customHeight="1">
      <c r="A71" s="8" t="s">
        <v>179</v>
      </c>
      <c r="B71" s="19">
        <v>698.95</v>
      </c>
      <c r="C71" s="371">
        <v>4448.1400000000003</v>
      </c>
      <c r="D71" s="375">
        <v>5147.09</v>
      </c>
      <c r="E71" s="19">
        <v>595.12000000000012</v>
      </c>
      <c r="F71" s="369">
        <v>3740.0200000000004</v>
      </c>
      <c r="G71" s="377">
        <v>4335.1400000000003</v>
      </c>
      <c r="H71" s="345">
        <f t="shared" si="55"/>
        <v>6.4552922868054155E-2</v>
      </c>
      <c r="I71" s="323">
        <f t="shared" si="56"/>
        <v>3.7817274009578648E-2</v>
      </c>
      <c r="J71" s="399">
        <f t="shared" si="57"/>
        <v>4.0070935292371025E-2</v>
      </c>
      <c r="K71" s="323">
        <f t="shared" si="58"/>
        <v>7.8628571428571437E-2</v>
      </c>
      <c r="L71" s="323">
        <f t="shared" si="59"/>
        <v>3.8745542085048074E-2</v>
      </c>
      <c r="M71" s="399">
        <f t="shared" si="60"/>
        <v>4.1645396338973947E-2</v>
      </c>
      <c r="N71" s="394">
        <f t="shared" si="61"/>
        <v>-0.14855139852636084</v>
      </c>
      <c r="O71" s="395">
        <f t="shared" si="61"/>
        <v>-0.15919462966543316</v>
      </c>
      <c r="P71" s="386">
        <f t="shared" si="61"/>
        <v>-0.15774933020405701</v>
      </c>
      <c r="R71" s="401">
        <v>82.578000000000003</v>
      </c>
      <c r="S71" s="369">
        <v>784.89800000000002</v>
      </c>
      <c r="T71" s="374">
        <v>867.476</v>
      </c>
      <c r="U71" s="19">
        <v>102.02200000000001</v>
      </c>
      <c r="V71" s="119">
        <v>726.14099999999996</v>
      </c>
      <c r="W71" s="375">
        <v>828.16300000000001</v>
      </c>
      <c r="X71" s="345">
        <f t="shared" si="62"/>
        <v>5.042352389466126E-2</v>
      </c>
      <c r="Y71" s="323">
        <f t="shared" si="63"/>
        <v>5.2053809544115828E-2</v>
      </c>
      <c r="Z71" s="399">
        <f t="shared" si="64"/>
        <v>5.189409101081538E-2</v>
      </c>
      <c r="AA71" s="323">
        <f t="shared" si="65"/>
        <v>8.0144165545283086E-2</v>
      </c>
      <c r="AB71" s="323">
        <f t="shared" si="66"/>
        <v>6.3651146545662937E-2</v>
      </c>
      <c r="AC71" s="399">
        <f t="shared" si="67"/>
        <v>6.5306781310606826E-2</v>
      </c>
      <c r="AE71" s="394">
        <f t="shared" si="68"/>
        <v>0.2354622296495435</v>
      </c>
      <c r="AF71" s="395">
        <f t="shared" si="68"/>
        <v>-7.4859408483650178E-2</v>
      </c>
      <c r="AG71" s="386">
        <f t="shared" si="68"/>
        <v>-4.531883302823362E-2</v>
      </c>
      <c r="AI71" s="27">
        <f t="shared" si="69"/>
        <v>1.1814579011374204</v>
      </c>
      <c r="AJ71" s="28">
        <f t="shared" si="69"/>
        <v>1.7645532739527081</v>
      </c>
      <c r="AK71" s="402">
        <f t="shared" si="69"/>
        <v>1.6853717343197807</v>
      </c>
      <c r="AL71" s="28">
        <f t="shared" si="69"/>
        <v>1.714309719048259</v>
      </c>
      <c r="AM71" s="28">
        <f t="shared" si="69"/>
        <v>1.9415430933524416</v>
      </c>
      <c r="AN71" s="402">
        <f t="shared" si="69"/>
        <v>1.9103489160673011</v>
      </c>
      <c r="AO71" s="384">
        <f t="shared" si="70"/>
        <v>0.45101210749688853</v>
      </c>
      <c r="AP71" s="385">
        <f t="shared" si="70"/>
        <v>0.10030290499717549</v>
      </c>
      <c r="AQ71" s="386">
        <f t="shared" si="70"/>
        <v>0.1334881659435932</v>
      </c>
    </row>
    <row r="72" spans="1:43" ht="19.5" customHeight="1">
      <c r="A72" s="8" t="s">
        <v>190</v>
      </c>
      <c r="B72" s="19">
        <v>1618.87</v>
      </c>
      <c r="C72" s="371">
        <v>11341.279999999999</v>
      </c>
      <c r="D72" s="375">
        <v>12960.149999999998</v>
      </c>
      <c r="E72" s="19">
        <v>192.1</v>
      </c>
      <c r="F72" s="369">
        <v>9541.130000000001</v>
      </c>
      <c r="G72" s="377">
        <v>9733.2300000000014</v>
      </c>
      <c r="H72" s="345">
        <f t="shared" si="55"/>
        <v>0.14951397130468103</v>
      </c>
      <c r="I72" s="323">
        <f t="shared" si="56"/>
        <v>9.6421491540139043E-2</v>
      </c>
      <c r="J72" s="399">
        <f t="shared" si="57"/>
        <v>0.10089688193317432</v>
      </c>
      <c r="K72" s="323">
        <f t="shared" si="58"/>
        <v>2.5380677126341861E-2</v>
      </c>
      <c r="L72" s="323">
        <f t="shared" si="59"/>
        <v>9.8843389595220002E-2</v>
      </c>
      <c r="M72" s="399">
        <f t="shared" si="60"/>
        <v>9.3501990941097957E-2</v>
      </c>
      <c r="N72" s="394">
        <f t="shared" si="61"/>
        <v>-0.88133698196890431</v>
      </c>
      <c r="O72" s="395">
        <f t="shared" si="61"/>
        <v>-0.1587254701409363</v>
      </c>
      <c r="P72" s="386">
        <f t="shared" si="61"/>
        <v>-0.24898785893681763</v>
      </c>
      <c r="R72" s="401">
        <v>126.38899999999998</v>
      </c>
      <c r="S72" s="369">
        <v>895.11599999999999</v>
      </c>
      <c r="T72" s="374">
        <v>1021.505</v>
      </c>
      <c r="U72" s="19">
        <v>21.035</v>
      </c>
      <c r="V72" s="119">
        <v>684.91600000000005</v>
      </c>
      <c r="W72" s="375">
        <v>705.95100000000002</v>
      </c>
      <c r="X72" s="345">
        <f t="shared" si="62"/>
        <v>7.7175261710411253E-2</v>
      </c>
      <c r="Y72" s="323">
        <f t="shared" si="63"/>
        <v>5.9363379424958125E-2</v>
      </c>
      <c r="Z72" s="399">
        <f t="shared" si="64"/>
        <v>6.110840350396203E-2</v>
      </c>
      <c r="AA72" s="323">
        <f t="shared" si="65"/>
        <v>1.6524205781547407E-2</v>
      </c>
      <c r="AB72" s="323">
        <f t="shared" si="66"/>
        <v>6.0037497796528887E-2</v>
      </c>
      <c r="AC72" s="399">
        <f t="shared" si="67"/>
        <v>5.5669460689507011E-2</v>
      </c>
      <c r="AE72" s="394">
        <f t="shared" ref="AE72:AE73" si="71">(U72-R72)/R72</f>
        <v>-0.83356937708186629</v>
      </c>
      <c r="AF72" s="395">
        <f t="shared" ref="AF72:AF73" si="72">(V72-S72)/S72</f>
        <v>-0.23482989914156371</v>
      </c>
      <c r="AG72" s="386">
        <f t="shared" ref="AG72:AG73" si="73">(W72-T72)/T72</f>
        <v>-0.30891087170400533</v>
      </c>
      <c r="AI72" s="27">
        <f t="shared" ref="AI72:AI73" si="74">(R72/B72)*10</f>
        <v>0.78072359114691114</v>
      </c>
      <c r="AJ72" s="28">
        <f t="shared" ref="AJ72:AJ73" si="75">(S72/C72)*10</f>
        <v>0.78925482837916006</v>
      </c>
      <c r="AK72" s="402">
        <f t="shared" ref="AK72:AK73" si="76">(T72/D72)*10</f>
        <v>0.78818917990918325</v>
      </c>
      <c r="AL72" s="28">
        <f t="shared" ref="AL72:AL73" si="77">(U72/E72)*10</f>
        <v>1.095002602811036</v>
      </c>
      <c r="AM72" s="28">
        <f t="shared" ref="AM72:AM73" si="78">(V72/F72)*10</f>
        <v>0.7178562706933036</v>
      </c>
      <c r="AN72" s="402">
        <f t="shared" ref="AN72:AN73" si="79">(W72/G72)*10</f>
        <v>0.72529982338853594</v>
      </c>
      <c r="AO72" s="384">
        <f t="shared" ref="AO72:AO73" si="80">(AL72-AI72)/AI72</f>
        <v>0.40254837336532595</v>
      </c>
      <c r="AP72" s="385">
        <f t="shared" ref="AP72:AP73" si="81">(AM72-AJ72)/AJ72</f>
        <v>-9.0463251054773916E-2</v>
      </c>
      <c r="AQ72" s="386">
        <f t="shared" ref="AQ72:AQ73" si="82">(AN72-AK72)/AK72</f>
        <v>-7.9789672484331178E-2</v>
      </c>
    </row>
    <row r="73" spans="1:43" ht="19.5" customHeight="1">
      <c r="A73" s="8" t="s">
        <v>189</v>
      </c>
      <c r="B73" s="19">
        <v>217.32999999999998</v>
      </c>
      <c r="C73" s="371">
        <v>6682.5199999999995</v>
      </c>
      <c r="D73" s="375">
        <v>6899.8499999999995</v>
      </c>
      <c r="E73" s="19">
        <v>217.43</v>
      </c>
      <c r="F73" s="369">
        <v>6323.31</v>
      </c>
      <c r="G73" s="377">
        <v>6540.7400000000007</v>
      </c>
      <c r="H73" s="345">
        <f t="shared" si="55"/>
        <v>2.0071946100456695E-2</v>
      </c>
      <c r="I73" s="323">
        <f t="shared" si="56"/>
        <v>5.681356475166912E-2</v>
      </c>
      <c r="J73" s="399">
        <f t="shared" si="57"/>
        <v>5.3716457819285496E-2</v>
      </c>
      <c r="K73" s="323">
        <f t="shared" si="58"/>
        <v>2.8727332782824109E-2</v>
      </c>
      <c r="L73" s="323">
        <f t="shared" si="59"/>
        <v>6.550769079358007E-2</v>
      </c>
      <c r="M73" s="399">
        <f t="shared" si="60"/>
        <v>6.2833428597503307E-2</v>
      </c>
      <c r="N73" s="394">
        <f t="shared" si="61"/>
        <v>4.601297565914634E-4</v>
      </c>
      <c r="O73" s="395">
        <f t="shared" si="61"/>
        <v>-5.3753673763789582E-2</v>
      </c>
      <c r="P73" s="386">
        <f t="shared" si="61"/>
        <v>-5.2046058972296326E-2</v>
      </c>
      <c r="R73" s="401">
        <v>25.911000000000001</v>
      </c>
      <c r="S73" s="369">
        <v>634.50800000000015</v>
      </c>
      <c r="T73" s="374">
        <v>660.4190000000001</v>
      </c>
      <c r="U73" s="19">
        <v>22.794</v>
      </c>
      <c r="V73" s="119">
        <v>649.72100000000012</v>
      </c>
      <c r="W73" s="375">
        <v>672.5150000000001</v>
      </c>
      <c r="X73" s="345">
        <f t="shared" si="62"/>
        <v>1.5821694974867011E-2</v>
      </c>
      <c r="Y73" s="323">
        <f t="shared" si="63"/>
        <v>4.2080064653264311E-2</v>
      </c>
      <c r="Z73" s="399">
        <f t="shared" si="64"/>
        <v>3.9507541063120696E-2</v>
      </c>
      <c r="AA73" s="323">
        <f t="shared" si="65"/>
        <v>1.7906001739224704E-2</v>
      </c>
      <c r="AB73" s="323">
        <f t="shared" si="66"/>
        <v>5.6952419137322755E-2</v>
      </c>
      <c r="AC73" s="399">
        <f t="shared" si="67"/>
        <v>5.3032784648798306E-2</v>
      </c>
      <c r="AE73" s="394">
        <f t="shared" si="71"/>
        <v>-0.12029639921268961</v>
      </c>
      <c r="AF73" s="395">
        <f t="shared" si="72"/>
        <v>2.3976057039469891E-2</v>
      </c>
      <c r="AG73" s="386">
        <f t="shared" si="73"/>
        <v>1.8315645067752444E-2</v>
      </c>
      <c r="AI73" s="27">
        <f t="shared" si="74"/>
        <v>1.1922422123038698</v>
      </c>
      <c r="AJ73" s="28">
        <f t="shared" si="75"/>
        <v>0.94950407929942626</v>
      </c>
      <c r="AK73" s="402">
        <f t="shared" si="76"/>
        <v>0.95714979311144466</v>
      </c>
      <c r="AL73" s="28">
        <f t="shared" si="77"/>
        <v>1.048337395943522</v>
      </c>
      <c r="AM73" s="28">
        <f t="shared" si="78"/>
        <v>1.0275014193515739</v>
      </c>
      <c r="AN73" s="402">
        <f t="shared" si="79"/>
        <v>1.028194057553121</v>
      </c>
      <c r="AO73" s="384">
        <f t="shared" si="80"/>
        <v>-0.12070099085174012</v>
      </c>
      <c r="AP73" s="385">
        <f t="shared" si="81"/>
        <v>8.2145344872764023E-2</v>
      </c>
      <c r="AQ73" s="386">
        <f t="shared" si="82"/>
        <v>7.4224813036557147E-2</v>
      </c>
    </row>
    <row r="74" spans="1:43" ht="19.5" customHeight="1">
      <c r="A74" s="8" t="s">
        <v>170</v>
      </c>
      <c r="B74" s="19">
        <v>1230.0899999999999</v>
      </c>
      <c r="C74" s="371">
        <v>5576.01</v>
      </c>
      <c r="D74" s="375">
        <v>6806.1</v>
      </c>
      <c r="E74" s="19">
        <v>757.14</v>
      </c>
      <c r="F74" s="369">
        <v>1817.72</v>
      </c>
      <c r="G74" s="377">
        <v>2574.86</v>
      </c>
      <c r="H74" s="345">
        <f t="shared" si="55"/>
        <v>0.11360741811397772</v>
      </c>
      <c r="I74" s="323">
        <f t="shared" si="56"/>
        <v>4.7406218790359708E-2</v>
      </c>
      <c r="J74" s="399">
        <f t="shared" si="57"/>
        <v>5.2986598775892089E-2</v>
      </c>
      <c r="K74" s="323">
        <f t="shared" si="58"/>
        <v>0.10003501238645746</v>
      </c>
      <c r="L74" s="323">
        <f t="shared" si="59"/>
        <v>1.8831061534118423E-2</v>
      </c>
      <c r="M74" s="399">
        <f t="shared" si="60"/>
        <v>2.4735317710009471E-2</v>
      </c>
      <c r="N74" s="394">
        <f t="shared" si="61"/>
        <v>-0.38448406214179448</v>
      </c>
      <c r="O74" s="395">
        <f t="shared" si="61"/>
        <v>-0.6740106276710407</v>
      </c>
      <c r="P74" s="386">
        <f t="shared" si="61"/>
        <v>-0.62168348981061106</v>
      </c>
      <c r="R74" s="401">
        <v>385.649</v>
      </c>
      <c r="S74" s="369">
        <v>2276.42</v>
      </c>
      <c r="T74" s="374">
        <v>2662.069</v>
      </c>
      <c r="U74" s="19">
        <v>152.48400000000001</v>
      </c>
      <c r="V74" s="119">
        <v>369.86299999999994</v>
      </c>
      <c r="W74" s="375">
        <v>522.34699999999998</v>
      </c>
      <c r="X74" s="345">
        <f t="shared" si="62"/>
        <v>0.23548380399685412</v>
      </c>
      <c r="Y74" s="323">
        <f t="shared" si="63"/>
        <v>0.15097035936187397</v>
      </c>
      <c r="Z74" s="399">
        <f t="shared" si="64"/>
        <v>0.15925011292885369</v>
      </c>
      <c r="AA74" s="323">
        <f t="shared" si="65"/>
        <v>0.11978497715205491</v>
      </c>
      <c r="AB74" s="323">
        <f t="shared" si="66"/>
        <v>3.2420981620399525E-2</v>
      </c>
      <c r="AC74" s="399">
        <f t="shared" si="67"/>
        <v>4.1190926541334903E-2</v>
      </c>
      <c r="AE74" s="394">
        <f t="shared" si="68"/>
        <v>-0.60460418670863914</v>
      </c>
      <c r="AF74" s="395">
        <f t="shared" si="68"/>
        <v>-0.83752427056518575</v>
      </c>
      <c r="AG74" s="386">
        <f t="shared" si="68"/>
        <v>-0.80378156989920235</v>
      </c>
      <c r="AI74" s="27">
        <f t="shared" si="69"/>
        <v>3.1351283239437766</v>
      </c>
      <c r="AJ74" s="28">
        <f t="shared" si="69"/>
        <v>4.082524959603731</v>
      </c>
      <c r="AK74" s="402">
        <f t="shared" si="69"/>
        <v>3.9112986879416987</v>
      </c>
      <c r="AL74" s="28">
        <f t="shared" si="69"/>
        <v>2.0139472224423489</v>
      </c>
      <c r="AM74" s="28">
        <f t="shared" si="69"/>
        <v>2.0347633298857906</v>
      </c>
      <c r="AN74" s="402">
        <f t="shared" si="69"/>
        <v>2.0286423339521371</v>
      </c>
      <c r="AO74" s="384">
        <f t="shared" si="70"/>
        <v>-0.35761888690127319</v>
      </c>
      <c r="AP74" s="385">
        <f t="shared" si="70"/>
        <v>-0.50159194370650118</v>
      </c>
      <c r="AQ74" s="386">
        <f t="shared" si="70"/>
        <v>-0.48133791464039277</v>
      </c>
    </row>
    <row r="75" spans="1:43" ht="19.5" customHeight="1">
      <c r="A75" s="8" t="s">
        <v>204</v>
      </c>
      <c r="B75" s="19">
        <v>720.02</v>
      </c>
      <c r="C75" s="371">
        <v>4430.25</v>
      </c>
      <c r="D75" s="375">
        <v>5150.2700000000004</v>
      </c>
      <c r="E75" s="19">
        <v>948.02</v>
      </c>
      <c r="F75" s="369">
        <v>4817.09</v>
      </c>
      <c r="G75" s="377">
        <v>5765.1100000000006</v>
      </c>
      <c r="H75" s="345">
        <f t="shared" si="55"/>
        <v>6.6498884789264398E-2</v>
      </c>
      <c r="I75" s="323">
        <f t="shared" si="56"/>
        <v>3.7665176496453755E-2</v>
      </c>
      <c r="J75" s="399">
        <f t="shared" si="57"/>
        <v>4.0095692111122926E-2</v>
      </c>
      <c r="K75" s="323">
        <f t="shared" si="58"/>
        <v>0.12525450041288189</v>
      </c>
      <c r="L75" s="323">
        <f t="shared" si="59"/>
        <v>4.9903680547821724E-2</v>
      </c>
      <c r="M75" s="399">
        <f t="shared" si="60"/>
        <v>5.5382361558745992E-2</v>
      </c>
      <c r="N75" s="394">
        <f t="shared" si="61"/>
        <v>0.31665787061470513</v>
      </c>
      <c r="O75" s="395">
        <f t="shared" si="61"/>
        <v>8.7317871451949691E-2</v>
      </c>
      <c r="P75" s="386">
        <f t="shared" si="61"/>
        <v>0.119380149001897</v>
      </c>
      <c r="R75" s="401">
        <v>51.725999999999999</v>
      </c>
      <c r="S75" s="369">
        <v>160.53399999999999</v>
      </c>
      <c r="T75" s="374">
        <v>212.26</v>
      </c>
      <c r="U75" s="19">
        <v>50.235999999999997</v>
      </c>
      <c r="V75" s="119">
        <v>229.499</v>
      </c>
      <c r="W75" s="375">
        <v>279.73500000000001</v>
      </c>
      <c r="X75" s="345">
        <f t="shared" si="62"/>
        <v>3.1584770725559451E-2</v>
      </c>
      <c r="Y75" s="323">
        <f t="shared" si="63"/>
        <v>1.064648688282438E-2</v>
      </c>
      <c r="Z75" s="399">
        <f t="shared" si="64"/>
        <v>1.2697803464252236E-2</v>
      </c>
      <c r="AA75" s="323">
        <f t="shared" si="65"/>
        <v>3.9463275571277184E-2</v>
      </c>
      <c r="AB75" s="323">
        <f t="shared" si="66"/>
        <v>2.011713218380879E-2</v>
      </c>
      <c r="AC75" s="399">
        <f t="shared" si="67"/>
        <v>2.2059174908710726E-2</v>
      </c>
      <c r="AE75" s="394">
        <f t="shared" si="68"/>
        <v>-2.8805629663998803E-2</v>
      </c>
      <c r="AF75" s="395">
        <f t="shared" si="68"/>
        <v>0.42959746844905133</v>
      </c>
      <c r="AG75" s="386">
        <f t="shared" si="68"/>
        <v>0.31788843870724592</v>
      </c>
      <c r="AI75" s="27">
        <f t="shared" si="69"/>
        <v>0.71839671120246651</v>
      </c>
      <c r="AJ75" s="28">
        <f t="shared" si="69"/>
        <v>0.36235878336436994</v>
      </c>
      <c r="AK75" s="402">
        <f t="shared" si="69"/>
        <v>0.41213373279459126</v>
      </c>
      <c r="AL75" s="28">
        <f t="shared" si="69"/>
        <v>0.52990443239594098</v>
      </c>
      <c r="AM75" s="28">
        <f t="shared" si="69"/>
        <v>0.47642663931958923</v>
      </c>
      <c r="AN75" s="402">
        <f t="shared" si="69"/>
        <v>0.48522057688404902</v>
      </c>
      <c r="AO75" s="384">
        <f t="shared" si="70"/>
        <v>-0.26237909481938393</v>
      </c>
      <c r="AP75" s="385">
        <f t="shared" si="70"/>
        <v>0.3147925790459406</v>
      </c>
      <c r="AQ75" s="386">
        <f t="shared" si="70"/>
        <v>0.17733768986554777</v>
      </c>
    </row>
    <row r="76" spans="1:43" ht="19.5" customHeight="1">
      <c r="A76" s="8" t="s">
        <v>174</v>
      </c>
      <c r="B76" s="19">
        <v>387.51</v>
      </c>
      <c r="C76" s="371">
        <v>1323.81</v>
      </c>
      <c r="D76" s="375">
        <v>1711.32</v>
      </c>
      <c r="E76" s="19">
        <v>445.79999999999995</v>
      </c>
      <c r="F76" s="369">
        <v>748.15</v>
      </c>
      <c r="G76" s="377">
        <v>1193.9499999999998</v>
      </c>
      <c r="H76" s="345">
        <f t="shared" si="55"/>
        <v>3.5789259804849649E-2</v>
      </c>
      <c r="I76" s="323">
        <f t="shared" si="56"/>
        <v>1.1254790880372539E-2</v>
      </c>
      <c r="J76" s="399">
        <f t="shared" si="57"/>
        <v>1.3322905366826765E-2</v>
      </c>
      <c r="K76" s="323">
        <f t="shared" si="58"/>
        <v>5.8900082576383142E-2</v>
      </c>
      <c r="L76" s="323">
        <f t="shared" si="59"/>
        <v>7.7506209354304828E-3</v>
      </c>
      <c r="M76" s="399">
        <f t="shared" si="60"/>
        <v>1.1469645953514289E-2</v>
      </c>
      <c r="N76" s="394">
        <f t="shared" si="61"/>
        <v>0.15042192459549422</v>
      </c>
      <c r="O76" s="395">
        <f t="shared" si="61"/>
        <v>-0.43485092271549541</v>
      </c>
      <c r="P76" s="386">
        <f t="shared" si="61"/>
        <v>-0.30232218404506472</v>
      </c>
      <c r="R76" s="401">
        <v>95.266000000000005</v>
      </c>
      <c r="S76" s="369">
        <v>287.149</v>
      </c>
      <c r="T76" s="374">
        <v>382.41500000000002</v>
      </c>
      <c r="U76" s="19">
        <v>102.80099999999999</v>
      </c>
      <c r="V76" s="119">
        <v>172.59399999999999</v>
      </c>
      <c r="W76" s="375">
        <v>275.39499999999998</v>
      </c>
      <c r="X76" s="345">
        <f t="shared" si="62"/>
        <v>5.8171031356400005E-2</v>
      </c>
      <c r="Y76" s="323">
        <f t="shared" si="63"/>
        <v>1.9043492729989522E-2</v>
      </c>
      <c r="Z76" s="399">
        <f t="shared" si="64"/>
        <v>2.2876804446348906E-2</v>
      </c>
      <c r="AA76" s="323">
        <f t="shared" si="65"/>
        <v>8.0756114977364152E-2</v>
      </c>
      <c r="AB76" s="323">
        <f t="shared" si="66"/>
        <v>1.5129025887399485E-2</v>
      </c>
      <c r="AC76" s="399">
        <f t="shared" si="67"/>
        <v>2.1716933790853449E-2</v>
      </c>
      <c r="AE76" s="394">
        <f t="shared" si="68"/>
        <v>7.9094325362668555E-2</v>
      </c>
      <c r="AF76" s="395">
        <f t="shared" si="68"/>
        <v>-0.39893922667326026</v>
      </c>
      <c r="AG76" s="386">
        <f t="shared" si="68"/>
        <v>-0.27985303923747767</v>
      </c>
      <c r="AI76" s="27">
        <f t="shared" si="69"/>
        <v>2.458413976413512</v>
      </c>
      <c r="AJ76" s="28">
        <f t="shared" si="69"/>
        <v>2.1691103708236077</v>
      </c>
      <c r="AK76" s="402">
        <f t="shared" si="69"/>
        <v>2.2346200593693761</v>
      </c>
      <c r="AL76" s="28">
        <f t="shared" si="69"/>
        <v>2.3059892328398384</v>
      </c>
      <c r="AM76" s="28">
        <f t="shared" si="69"/>
        <v>2.3069437946935776</v>
      </c>
      <c r="AN76" s="402">
        <f t="shared" si="69"/>
        <v>2.3065873780309061</v>
      </c>
      <c r="AO76" s="384">
        <f t="shared" si="70"/>
        <v>-6.200125163461704E-2</v>
      </c>
      <c r="AP76" s="385">
        <f t="shared" si="70"/>
        <v>6.3543757719269373E-2</v>
      </c>
      <c r="AQ76" s="386">
        <f t="shared" si="70"/>
        <v>3.2205617397813739E-2</v>
      </c>
    </row>
    <row r="77" spans="1:43" ht="19.5" customHeight="1">
      <c r="A77" s="8" t="s">
        <v>207</v>
      </c>
      <c r="B77" s="19">
        <v>18</v>
      </c>
      <c r="C77" s="371">
        <v>108.09</v>
      </c>
      <c r="D77" s="375">
        <v>126.09</v>
      </c>
      <c r="E77" s="19">
        <v>168.07</v>
      </c>
      <c r="F77" s="369">
        <v>1092.1300000000001</v>
      </c>
      <c r="G77" s="377">
        <v>1260.2</v>
      </c>
      <c r="H77" s="345">
        <f t="shared" si="55"/>
        <v>1.6624259412332423E-3</v>
      </c>
      <c r="I77" s="323">
        <f t="shared" si="56"/>
        <v>9.189614417926046E-4</v>
      </c>
      <c r="J77" s="399">
        <f t="shared" si="57"/>
        <v>9.8163121900239994E-4</v>
      </c>
      <c r="K77" s="323">
        <f t="shared" si="58"/>
        <v>2.2205780346820806E-2</v>
      </c>
      <c r="L77" s="323">
        <f t="shared" si="59"/>
        <v>1.1314155773857774E-2</v>
      </c>
      <c r="M77" s="399">
        <f t="shared" si="60"/>
        <v>1.2106074651885514E-2</v>
      </c>
      <c r="N77" s="394">
        <f t="shared" si="61"/>
        <v>8.3372222222222216</v>
      </c>
      <c r="O77" s="395">
        <f t="shared" si="61"/>
        <v>9.1038949023961511</v>
      </c>
      <c r="P77" s="386">
        <f t="shared" si="61"/>
        <v>8.9944484098659689</v>
      </c>
      <c r="R77" s="401">
        <v>7.9630000000000001</v>
      </c>
      <c r="S77" s="369">
        <v>33.33</v>
      </c>
      <c r="T77" s="374">
        <v>41.292999999999999</v>
      </c>
      <c r="U77" s="19">
        <v>17.884</v>
      </c>
      <c r="V77" s="119">
        <v>233.751</v>
      </c>
      <c r="W77" s="375">
        <v>251.63499999999999</v>
      </c>
      <c r="X77" s="345">
        <f t="shared" si="62"/>
        <v>4.8623425218967233E-3</v>
      </c>
      <c r="Y77" s="323">
        <f t="shared" si="63"/>
        <v>2.2104190252814765E-3</v>
      </c>
      <c r="Z77" s="399">
        <f t="shared" si="64"/>
        <v>2.4702270726908865E-3</v>
      </c>
      <c r="AA77" s="323">
        <f t="shared" si="65"/>
        <v>1.4048913534451811E-2</v>
      </c>
      <c r="AB77" s="323">
        <f t="shared" si="66"/>
        <v>2.0489848605429604E-2</v>
      </c>
      <c r="AC77" s="399">
        <f t="shared" si="67"/>
        <v>1.9843281956685516E-2</v>
      </c>
      <c r="AE77" s="394">
        <f t="shared" si="68"/>
        <v>1.2458872284314957</v>
      </c>
      <c r="AF77" s="395">
        <f t="shared" si="68"/>
        <v>6.0132313231323131</v>
      </c>
      <c r="AG77" s="386">
        <f t="shared" si="68"/>
        <v>5.0938900055699508</v>
      </c>
      <c r="AI77" s="27">
        <f t="shared" si="69"/>
        <v>4.4238888888888885</v>
      </c>
      <c r="AJ77" s="28">
        <f t="shared" si="69"/>
        <v>3.0835414932001108</v>
      </c>
      <c r="AK77" s="402">
        <f t="shared" si="69"/>
        <v>3.2748830200650323</v>
      </c>
      <c r="AL77" s="28">
        <f t="shared" si="69"/>
        <v>1.064080442672696</v>
      </c>
      <c r="AM77" s="28">
        <f t="shared" si="69"/>
        <v>2.1403221228242058</v>
      </c>
      <c r="AN77" s="402">
        <f t="shared" si="69"/>
        <v>1.9967862244088239</v>
      </c>
      <c r="AO77" s="384">
        <f t="shared" si="70"/>
        <v>-0.75946944658911808</v>
      </c>
      <c r="AP77" s="385">
        <f t="shared" si="70"/>
        <v>-0.30588833406520127</v>
      </c>
      <c r="AQ77" s="386">
        <f t="shared" si="70"/>
        <v>-0.39027250372772948</v>
      </c>
    </row>
    <row r="78" spans="1:43" ht="19.5" customHeight="1">
      <c r="A78" s="8" t="s">
        <v>212</v>
      </c>
      <c r="B78" s="19">
        <v>0.02</v>
      </c>
      <c r="C78" s="371">
        <v>56.41</v>
      </c>
      <c r="D78" s="375">
        <v>56.43</v>
      </c>
      <c r="E78" s="19">
        <v>4.2699999999999996</v>
      </c>
      <c r="F78" s="369">
        <v>142.73999999999998</v>
      </c>
      <c r="G78" s="377">
        <v>147.01</v>
      </c>
      <c r="H78" s="345">
        <f t="shared" si="55"/>
        <v>1.8471399347036026E-6</v>
      </c>
      <c r="I78" s="323">
        <f t="shared" si="56"/>
        <v>4.7958751902600443E-4</v>
      </c>
      <c r="J78" s="399">
        <f t="shared" si="57"/>
        <v>4.3931675539936094E-4</v>
      </c>
      <c r="K78" s="323">
        <f t="shared" si="58"/>
        <v>5.6416184971098255E-4</v>
      </c>
      <c r="L78" s="323">
        <f t="shared" si="59"/>
        <v>1.4787457492793517E-3</v>
      </c>
      <c r="M78" s="399">
        <f t="shared" si="60"/>
        <v>1.4122472897743924E-3</v>
      </c>
      <c r="N78" s="394">
        <f t="shared" si="61"/>
        <v>212.5</v>
      </c>
      <c r="O78" s="395">
        <f t="shared" si="61"/>
        <v>1.5304024109200494</v>
      </c>
      <c r="P78" s="386">
        <f t="shared" si="61"/>
        <v>1.6051745525429733</v>
      </c>
      <c r="R78" s="401">
        <v>0.13900000000000001</v>
      </c>
      <c r="S78" s="369">
        <v>21.080000000000002</v>
      </c>
      <c r="T78" s="374">
        <v>21.219000000000001</v>
      </c>
      <c r="U78" s="19">
        <v>0.80299999999999994</v>
      </c>
      <c r="V78" s="119">
        <v>186.73899999999998</v>
      </c>
      <c r="W78" s="375">
        <v>187.54199999999997</v>
      </c>
      <c r="X78" s="345">
        <f t="shared" si="62"/>
        <v>8.487575166942667E-5</v>
      </c>
      <c r="Y78" s="323">
        <f t="shared" si="63"/>
        <v>1.3980087924672527E-3</v>
      </c>
      <c r="Z78" s="399">
        <f t="shared" si="64"/>
        <v>1.2693615928953557E-3</v>
      </c>
      <c r="AA78" s="323">
        <f t="shared" si="65"/>
        <v>6.3080281638139139E-4</v>
      </c>
      <c r="AB78" s="323">
        <f t="shared" si="66"/>
        <v>1.6368930352081139E-2</v>
      </c>
      <c r="AC78" s="399">
        <f t="shared" si="67"/>
        <v>1.4789074591057343E-2</v>
      </c>
      <c r="AE78" s="394">
        <f t="shared" si="68"/>
        <v>4.7769784172661858</v>
      </c>
      <c r="AF78" s="395">
        <f t="shared" si="68"/>
        <v>7.858586337760908</v>
      </c>
      <c r="AG78" s="386">
        <f t="shared" si="68"/>
        <v>7.8383995475752846</v>
      </c>
      <c r="AI78" s="27">
        <f t="shared" si="69"/>
        <v>69.5</v>
      </c>
      <c r="AJ78" s="28">
        <f t="shared" si="69"/>
        <v>3.7369260769367143</v>
      </c>
      <c r="AK78" s="402">
        <f t="shared" si="69"/>
        <v>3.7602339181286553</v>
      </c>
      <c r="AL78" s="28">
        <f t="shared" si="69"/>
        <v>1.8805620608899298</v>
      </c>
      <c r="AM78" s="28">
        <f t="shared" si="69"/>
        <v>13.0824576152445</v>
      </c>
      <c r="AN78" s="402">
        <f t="shared" si="69"/>
        <v>12.757091354329637</v>
      </c>
      <c r="AO78" s="384">
        <f t="shared" si="70"/>
        <v>-0.9729415530807205</v>
      </c>
      <c r="AP78" s="385">
        <f t="shared" si="70"/>
        <v>2.5008606929598769</v>
      </c>
      <c r="AQ78" s="386">
        <f t="shared" si="70"/>
        <v>2.3926323819445843</v>
      </c>
    </row>
    <row r="79" spans="1:43" ht="19.5" customHeight="1">
      <c r="A79" s="8" t="s">
        <v>213</v>
      </c>
      <c r="B79" s="19"/>
      <c r="C79" s="371">
        <v>297.48</v>
      </c>
      <c r="D79" s="375">
        <v>297.48</v>
      </c>
      <c r="E79" s="19">
        <v>0.05</v>
      </c>
      <c r="F79" s="369">
        <v>429.75</v>
      </c>
      <c r="G79" s="377">
        <v>429.8</v>
      </c>
      <c r="H79" s="345">
        <f t="shared" si="55"/>
        <v>0</v>
      </c>
      <c r="I79" s="323">
        <f t="shared" si="56"/>
        <v>2.5291206374730688E-3</v>
      </c>
      <c r="J79" s="399">
        <f t="shared" si="57"/>
        <v>2.3159303277724952E-3</v>
      </c>
      <c r="K79" s="323">
        <f t="shared" si="58"/>
        <v>6.6061106523534265E-6</v>
      </c>
      <c r="L79" s="323">
        <f t="shared" si="59"/>
        <v>4.4520876121115415E-3</v>
      </c>
      <c r="M79" s="399">
        <f t="shared" si="60"/>
        <v>4.1288612009049309E-3</v>
      </c>
      <c r="N79" s="394"/>
      <c r="O79" s="395">
        <f t="shared" si="61"/>
        <v>0.44463493344090349</v>
      </c>
      <c r="P79" s="386">
        <f t="shared" si="61"/>
        <v>0.44480301196719102</v>
      </c>
      <c r="R79" s="401"/>
      <c r="S79" s="369">
        <v>59.723999999999997</v>
      </c>
      <c r="T79" s="374">
        <v>59.723999999999997</v>
      </c>
      <c r="U79" s="19">
        <v>8.9999999999999993E-3</v>
      </c>
      <c r="V79" s="119">
        <v>177.137</v>
      </c>
      <c r="W79" s="375">
        <v>177.14599999999999</v>
      </c>
      <c r="X79" s="345">
        <f t="shared" si="62"/>
        <v>0</v>
      </c>
      <c r="Y79" s="323">
        <f t="shared" si="63"/>
        <v>3.9608480607834055E-3</v>
      </c>
      <c r="Z79" s="399">
        <f t="shared" si="64"/>
        <v>3.5728051168331314E-3</v>
      </c>
      <c r="AA79" s="323">
        <f t="shared" si="65"/>
        <v>7.070019112618334E-6</v>
      </c>
      <c r="AB79" s="323">
        <f t="shared" si="66"/>
        <v>1.5527250417837715E-2</v>
      </c>
      <c r="AC79" s="399">
        <f t="shared" si="67"/>
        <v>1.3969273056208445E-2</v>
      </c>
      <c r="AE79" s="394"/>
      <c r="AF79" s="395">
        <f t="shared" si="68"/>
        <v>1.9659265956734313</v>
      </c>
      <c r="AG79" s="386">
        <f t="shared" si="68"/>
        <v>1.966077288862099</v>
      </c>
      <c r="AI79" s="27"/>
      <c r="AJ79" s="28">
        <f t="shared" si="69"/>
        <v>2.0076643807987087</v>
      </c>
      <c r="AK79" s="402">
        <f t="shared" si="69"/>
        <v>2.0076643807987087</v>
      </c>
      <c r="AL79" s="28">
        <f t="shared" si="69"/>
        <v>1.7999999999999996</v>
      </c>
      <c r="AM79" s="28">
        <f t="shared" si="69"/>
        <v>4.1218615474112861</v>
      </c>
      <c r="AN79" s="402">
        <f t="shared" si="69"/>
        <v>4.1215914378780818</v>
      </c>
      <c r="AO79" s="384"/>
      <c r="AP79" s="385">
        <f t="shared" si="70"/>
        <v>1.0530630452145029</v>
      </c>
      <c r="AQ79" s="386">
        <f t="shared" si="70"/>
        <v>1.0529285060276807</v>
      </c>
    </row>
    <row r="80" spans="1:43" ht="19.5" customHeight="1">
      <c r="A80" s="8" t="s">
        <v>171</v>
      </c>
      <c r="B80" s="19">
        <v>200.74999999999997</v>
      </c>
      <c r="C80" s="371">
        <v>3876.1699999999996</v>
      </c>
      <c r="D80" s="375">
        <v>4076.9199999999996</v>
      </c>
      <c r="E80" s="19">
        <v>152.67999999999998</v>
      </c>
      <c r="F80" s="369">
        <v>631.37</v>
      </c>
      <c r="G80" s="377">
        <v>784.05</v>
      </c>
      <c r="H80" s="345">
        <f t="shared" si="55"/>
        <v>1.8540667094587408E-2</v>
      </c>
      <c r="I80" s="323">
        <f t="shared" si="56"/>
        <v>3.2954489516451468E-2</v>
      </c>
      <c r="J80" s="399">
        <f t="shared" si="57"/>
        <v>3.173948726604222E-2</v>
      </c>
      <c r="K80" s="323">
        <f t="shared" si="58"/>
        <v>2.0172419488026418E-2</v>
      </c>
      <c r="L80" s="323">
        <f t="shared" si="59"/>
        <v>6.5408133930398233E-3</v>
      </c>
      <c r="M80" s="399">
        <f t="shared" si="60"/>
        <v>7.5319535238936967E-3</v>
      </c>
      <c r="N80" s="394">
        <f t="shared" si="61"/>
        <v>-0.23945205479452056</v>
      </c>
      <c r="O80" s="395">
        <f t="shared" si="61"/>
        <v>-0.83711498721676292</v>
      </c>
      <c r="P80" s="386">
        <f t="shared" si="61"/>
        <v>-0.80768570391373884</v>
      </c>
      <c r="R80" s="401">
        <v>42.655000000000001</v>
      </c>
      <c r="S80" s="369">
        <v>836.6819999999999</v>
      </c>
      <c r="T80" s="374">
        <v>879.33699999999988</v>
      </c>
      <c r="U80" s="19">
        <v>36.397000000000006</v>
      </c>
      <c r="V80" s="119">
        <v>140.34299999999999</v>
      </c>
      <c r="W80" s="375">
        <v>176.74</v>
      </c>
      <c r="X80" s="345">
        <f t="shared" si="62"/>
        <v>2.6045864657981255E-2</v>
      </c>
      <c r="Y80" s="323">
        <f t="shared" si="63"/>
        <v>5.5488083135630251E-2</v>
      </c>
      <c r="Z80" s="399">
        <f t="shared" si="64"/>
        <v>5.2603638956210154E-2</v>
      </c>
      <c r="AA80" s="323">
        <f t="shared" si="65"/>
        <v>2.8591942849107727E-2</v>
      </c>
      <c r="AB80" s="323">
        <f t="shared" si="66"/>
        <v>1.2302008645232777E-2</v>
      </c>
      <c r="AC80" s="399">
        <f t="shared" si="67"/>
        <v>1.3937256951634702E-2</v>
      </c>
      <c r="AE80" s="394">
        <f t="shared" si="68"/>
        <v>-0.14671199156019213</v>
      </c>
      <c r="AF80" s="395">
        <f t="shared" si="68"/>
        <v>-0.83226243662466748</v>
      </c>
      <c r="AG80" s="386">
        <f t="shared" si="68"/>
        <v>-0.79900766145402724</v>
      </c>
      <c r="AI80" s="27">
        <f t="shared" si="69"/>
        <v>2.1247820672478208</v>
      </c>
      <c r="AJ80" s="28">
        <f t="shared" si="69"/>
        <v>2.1585276187576912</v>
      </c>
      <c r="AK80" s="402">
        <f t="shared" si="69"/>
        <v>2.1568659674460129</v>
      </c>
      <c r="AL80" s="28">
        <f t="shared" si="69"/>
        <v>2.3838747707623793</v>
      </c>
      <c r="AM80" s="28">
        <f t="shared" si="69"/>
        <v>2.2228328872135199</v>
      </c>
      <c r="AN80" s="402">
        <f t="shared" si="69"/>
        <v>2.2541929723869654</v>
      </c>
      <c r="AO80" s="384">
        <f t="shared" si="70"/>
        <v>0.12193848371948801</v>
      </c>
      <c r="AP80" s="385">
        <f t="shared" si="70"/>
        <v>2.979126507208589E-2</v>
      </c>
      <c r="AQ80" s="386">
        <f t="shared" si="70"/>
        <v>4.5124271238884302E-2</v>
      </c>
    </row>
    <row r="81" spans="1:43" ht="19.5" customHeight="1">
      <c r="A81" s="8" t="s">
        <v>177</v>
      </c>
      <c r="B81" s="19">
        <v>168.55</v>
      </c>
      <c r="C81" s="371">
        <v>145.79999999999998</v>
      </c>
      <c r="D81" s="375">
        <v>314.35000000000002</v>
      </c>
      <c r="E81" s="19">
        <v>427.02</v>
      </c>
      <c r="F81" s="369">
        <v>385.22</v>
      </c>
      <c r="G81" s="377">
        <v>812.24</v>
      </c>
      <c r="H81" s="345">
        <f t="shared" si="55"/>
        <v>1.5566771799714611E-2</v>
      </c>
      <c r="I81" s="323">
        <f t="shared" si="56"/>
        <v>1.2395649756070102E-3</v>
      </c>
      <c r="J81" s="399">
        <f t="shared" si="57"/>
        <v>2.447266029767661E-3</v>
      </c>
      <c r="K81" s="323">
        <f t="shared" si="58"/>
        <v>5.6418827415359196E-2</v>
      </c>
      <c r="L81" s="323">
        <f t="shared" si="59"/>
        <v>3.9907694937466156E-3</v>
      </c>
      <c r="M81" s="399">
        <f t="shared" si="60"/>
        <v>7.8027599390949765E-3</v>
      </c>
      <c r="N81" s="394">
        <f t="shared" si="61"/>
        <v>1.5334915455354492</v>
      </c>
      <c r="O81" s="395">
        <f t="shared" si="61"/>
        <v>1.6421124828532241</v>
      </c>
      <c r="P81" s="386">
        <f t="shared" si="61"/>
        <v>1.5838714808334657</v>
      </c>
      <c r="R81" s="401">
        <v>29.788</v>
      </c>
      <c r="S81" s="369">
        <v>35.134999999999998</v>
      </c>
      <c r="T81" s="374">
        <v>64.923000000000002</v>
      </c>
      <c r="U81" s="19">
        <v>86.164999999999992</v>
      </c>
      <c r="V81" s="119">
        <v>70.031999999999996</v>
      </c>
      <c r="W81" s="375">
        <v>156.197</v>
      </c>
      <c r="X81" s="345">
        <f t="shared" si="62"/>
        <v>1.8189056767833681E-2</v>
      </c>
      <c r="Y81" s="323">
        <f t="shared" si="63"/>
        <v>2.330125186116552E-3</v>
      </c>
      <c r="Z81" s="399">
        <f t="shared" si="64"/>
        <v>3.8838193456593234E-3</v>
      </c>
      <c r="AA81" s="323">
        <f t="shared" si="65"/>
        <v>6.7687577426528742E-2</v>
      </c>
      <c r="AB81" s="323">
        <f t="shared" si="66"/>
        <v>6.138776208595668E-3</v>
      </c>
      <c r="AC81" s="399">
        <f t="shared" si="67"/>
        <v>1.2317289374643462E-2</v>
      </c>
      <c r="AE81" s="394">
        <f t="shared" si="68"/>
        <v>1.8926077615147037</v>
      </c>
      <c r="AF81" s="395">
        <f t="shared" si="68"/>
        <v>0.99322612779279917</v>
      </c>
      <c r="AG81" s="386">
        <f t="shared" si="68"/>
        <v>1.4058808126549913</v>
      </c>
      <c r="AI81" s="27">
        <f t="shared" si="69"/>
        <v>1.7673094037377632</v>
      </c>
      <c r="AJ81" s="28">
        <f t="shared" si="69"/>
        <v>2.4098079561042525</v>
      </c>
      <c r="AK81" s="402">
        <f t="shared" si="69"/>
        <v>2.0653093685382533</v>
      </c>
      <c r="AL81" s="28">
        <f t="shared" si="69"/>
        <v>2.0178211793358622</v>
      </c>
      <c r="AM81" s="28">
        <f t="shared" si="69"/>
        <v>1.8179741446446185</v>
      </c>
      <c r="AN81" s="402">
        <f t="shared" si="69"/>
        <v>1.9230399881808333</v>
      </c>
      <c r="AO81" s="384">
        <f t="shared" si="70"/>
        <v>0.14174754860030747</v>
      </c>
      <c r="AP81" s="385">
        <f t="shared" si="70"/>
        <v>-0.24559376607603425</v>
      </c>
      <c r="AQ81" s="386">
        <f t="shared" si="70"/>
        <v>-6.888526364363165E-2</v>
      </c>
    </row>
    <row r="82" spans="1:43" ht="19.5" customHeight="1">
      <c r="A82" s="8" t="s">
        <v>188</v>
      </c>
      <c r="B82" s="19">
        <v>99.68</v>
      </c>
      <c r="C82" s="371">
        <v>672.09999999999991</v>
      </c>
      <c r="D82" s="375">
        <v>771.78</v>
      </c>
      <c r="E82" s="19">
        <v>156.31000000000003</v>
      </c>
      <c r="F82" s="369">
        <v>254.01999999999998</v>
      </c>
      <c r="G82" s="377">
        <v>410.33000000000004</v>
      </c>
      <c r="H82" s="345">
        <f t="shared" si="55"/>
        <v>9.2061454345627562E-3</v>
      </c>
      <c r="I82" s="323">
        <f t="shared" si="56"/>
        <v>5.7140714684874592E-3</v>
      </c>
      <c r="J82" s="399">
        <f t="shared" si="57"/>
        <v>6.0084332001084312E-3</v>
      </c>
      <c r="K82" s="323">
        <f t="shared" si="58"/>
        <v>2.0652023121387284E-2</v>
      </c>
      <c r="L82" s="323">
        <f t="shared" si="59"/>
        <v>2.6315748580071525E-3</v>
      </c>
      <c r="M82" s="399">
        <f t="shared" si="60"/>
        <v>3.9418232121156823E-3</v>
      </c>
      <c r="N82" s="394">
        <f t="shared" si="61"/>
        <v>0.56811797752809012</v>
      </c>
      <c r="O82" s="395">
        <f t="shared" si="61"/>
        <v>-0.62205029013539648</v>
      </c>
      <c r="P82" s="386">
        <f t="shared" si="61"/>
        <v>-0.46833294462152419</v>
      </c>
      <c r="R82" s="401">
        <v>30.99</v>
      </c>
      <c r="S82" s="369">
        <v>157.21600000000001</v>
      </c>
      <c r="T82" s="374">
        <v>188.20600000000002</v>
      </c>
      <c r="U82" s="19">
        <v>54.036999999999999</v>
      </c>
      <c r="V82" s="119">
        <v>50.573999999999998</v>
      </c>
      <c r="W82" s="375">
        <v>104.61099999999999</v>
      </c>
      <c r="X82" s="345">
        <f t="shared" si="62"/>
        <v>1.8923018303852748E-2</v>
      </c>
      <c r="Y82" s="323">
        <f t="shared" si="63"/>
        <v>1.0426439768336413E-2</v>
      </c>
      <c r="Z82" s="399">
        <f t="shared" si="64"/>
        <v>1.1258846691760372E-2</v>
      </c>
      <c r="AA82" s="323">
        <f t="shared" si="65"/>
        <v>4.2449180309839657E-2</v>
      </c>
      <c r="AB82" s="323">
        <f t="shared" si="66"/>
        <v>4.433151530350659E-3</v>
      </c>
      <c r="AC82" s="399">
        <f t="shared" si="67"/>
        <v>8.2493515161675777E-3</v>
      </c>
      <c r="AE82" s="394">
        <f t="shared" si="68"/>
        <v>0.74369151339141659</v>
      </c>
      <c r="AF82" s="395">
        <f t="shared" si="68"/>
        <v>-0.67831518420517001</v>
      </c>
      <c r="AG82" s="386">
        <f t="shared" si="68"/>
        <v>-0.44416756107669264</v>
      </c>
      <c r="AI82" s="27">
        <f t="shared" si="69"/>
        <v>3.1089486356340283</v>
      </c>
      <c r="AJ82" s="28">
        <f t="shared" si="69"/>
        <v>2.3391757178991228</v>
      </c>
      <c r="AK82" s="402">
        <f t="shared" si="69"/>
        <v>2.4385964912280707</v>
      </c>
      <c r="AL82" s="28">
        <f t="shared" si="69"/>
        <v>3.4570404964493626</v>
      </c>
      <c r="AM82" s="28">
        <f t="shared" si="69"/>
        <v>1.9909455948350523</v>
      </c>
      <c r="AN82" s="402">
        <f t="shared" si="69"/>
        <v>2.549435819949796</v>
      </c>
      <c r="AO82" s="384">
        <f t="shared" si="70"/>
        <v>0.11196449398539053</v>
      </c>
      <c r="AP82" s="385">
        <f t="shared" si="70"/>
        <v>-0.14886873200651443</v>
      </c>
      <c r="AQ82" s="386">
        <f t="shared" si="70"/>
        <v>4.5452098828333391E-2</v>
      </c>
    </row>
    <row r="83" spans="1:43" ht="19.5" customHeight="1">
      <c r="A83" s="8" t="s">
        <v>208</v>
      </c>
      <c r="B83" s="19">
        <v>0.01</v>
      </c>
      <c r="C83" s="371">
        <v>296.8</v>
      </c>
      <c r="D83" s="375">
        <v>296.81</v>
      </c>
      <c r="E83" s="19">
        <v>0.13</v>
      </c>
      <c r="F83" s="369">
        <v>308.79999999999995</v>
      </c>
      <c r="G83" s="377">
        <v>308.92999999999995</v>
      </c>
      <c r="H83" s="345">
        <f t="shared" si="55"/>
        <v>9.2356996735180131E-7</v>
      </c>
      <c r="I83" s="323">
        <f t="shared" si="56"/>
        <v>2.5233394016471924E-3</v>
      </c>
      <c r="J83" s="399">
        <f t="shared" si="57"/>
        <v>2.3107142684757102E-3</v>
      </c>
      <c r="K83" s="323">
        <f t="shared" si="58"/>
        <v>1.7175887696118907E-5</v>
      </c>
      <c r="L83" s="323">
        <f t="shared" si="59"/>
        <v>3.1990800572892237E-3</v>
      </c>
      <c r="M83" s="399">
        <f t="shared" si="60"/>
        <v>2.967727060948255E-3</v>
      </c>
      <c r="N83" s="394">
        <f t="shared" si="61"/>
        <v>12</v>
      </c>
      <c r="O83" s="395">
        <f t="shared" si="61"/>
        <v>4.0431266846360996E-2</v>
      </c>
      <c r="P83" s="386">
        <f t="shared" si="61"/>
        <v>4.0834203699336102E-2</v>
      </c>
      <c r="R83" s="401">
        <v>1E-3</v>
      </c>
      <c r="S83" s="369">
        <v>74.26400000000001</v>
      </c>
      <c r="T83" s="374">
        <v>74.265000000000015</v>
      </c>
      <c r="U83" s="19">
        <v>0.45</v>
      </c>
      <c r="V83" s="119">
        <v>97.906999999999996</v>
      </c>
      <c r="W83" s="375">
        <v>98.356999999999999</v>
      </c>
      <c r="X83" s="345">
        <f t="shared" si="62"/>
        <v>6.106169184850839E-7</v>
      </c>
      <c r="Y83" s="323">
        <f t="shared" si="63"/>
        <v>4.9251292677318812E-3</v>
      </c>
      <c r="Z83" s="399">
        <f t="shared" si="64"/>
        <v>4.442675842234488E-3</v>
      </c>
      <c r="AA83" s="323">
        <f t="shared" si="65"/>
        <v>3.5350095563091671E-4</v>
      </c>
      <c r="AB83" s="323">
        <f t="shared" si="66"/>
        <v>8.5822075944564785E-3</v>
      </c>
      <c r="AC83" s="399">
        <f t="shared" si="67"/>
        <v>7.7561773338912206E-3</v>
      </c>
      <c r="AE83" s="394">
        <f t="shared" si="68"/>
        <v>449</v>
      </c>
      <c r="AF83" s="395">
        <f t="shared" si="68"/>
        <v>0.31836421415490657</v>
      </c>
      <c r="AG83" s="386">
        <f t="shared" si="68"/>
        <v>0.32440584393725147</v>
      </c>
      <c r="AI83" s="27">
        <f t="shared" si="69"/>
        <v>1</v>
      </c>
      <c r="AJ83" s="28">
        <f t="shared" si="69"/>
        <v>2.5021563342318061</v>
      </c>
      <c r="AK83" s="402">
        <f t="shared" si="69"/>
        <v>2.5021057242006677</v>
      </c>
      <c r="AL83" s="28">
        <f t="shared" si="69"/>
        <v>34.615384615384613</v>
      </c>
      <c r="AM83" s="28">
        <f t="shared" si="69"/>
        <v>3.1705634715025912</v>
      </c>
      <c r="AN83" s="402">
        <f t="shared" si="69"/>
        <v>3.1837956818696798</v>
      </c>
      <c r="AO83" s="384">
        <f>(AL83-AI83)/AI83</f>
        <v>33.615384615384613</v>
      </c>
      <c r="AP83" s="385">
        <f>(AM83-AJ83)/AJ83</f>
        <v>0.26713244417479404</v>
      </c>
      <c r="AQ83" s="386">
        <f>(AN83-AK83)/AK83</f>
        <v>0.27244650418870187</v>
      </c>
    </row>
    <row r="84" spans="1:43" ht="19.5" customHeight="1">
      <c r="A84" s="8" t="s">
        <v>184</v>
      </c>
      <c r="B84" s="19">
        <v>1.21</v>
      </c>
      <c r="C84" s="371">
        <v>443.44999999999993</v>
      </c>
      <c r="D84" s="375">
        <v>444.65999999999991</v>
      </c>
      <c r="E84" s="19">
        <v>42.32</v>
      </c>
      <c r="F84" s="369">
        <v>427.8</v>
      </c>
      <c r="G84" s="377">
        <v>470.12</v>
      </c>
      <c r="H84" s="345">
        <f t="shared" si="55"/>
        <v>1.1175196604956794E-4</v>
      </c>
      <c r="I84" s="323">
        <f t="shared" si="56"/>
        <v>3.7701309220365474E-3</v>
      </c>
      <c r="J84" s="399">
        <f t="shared" si="57"/>
        <v>3.4617506371766756E-3</v>
      </c>
      <c r="K84" s="323">
        <f t="shared" si="58"/>
        <v>5.5914120561519403E-3</v>
      </c>
      <c r="L84" s="323">
        <f t="shared" si="59"/>
        <v>4.4318861674492553E-3</v>
      </c>
      <c r="M84" s="399">
        <f t="shared" si="60"/>
        <v>4.5161941083513872E-3</v>
      </c>
      <c r="N84" s="394">
        <f t="shared" si="61"/>
        <v>33.97520661157025</v>
      </c>
      <c r="O84" s="395">
        <f t="shared" si="61"/>
        <v>-3.529146465215903E-2</v>
      </c>
      <c r="P84" s="386">
        <f t="shared" si="61"/>
        <v>5.7257230243332208E-2</v>
      </c>
      <c r="R84" s="401">
        <v>0.57499999999999996</v>
      </c>
      <c r="S84" s="369">
        <v>87.111000000000004</v>
      </c>
      <c r="T84" s="374">
        <v>87.686000000000007</v>
      </c>
      <c r="U84" s="19">
        <v>15.818000000000001</v>
      </c>
      <c r="V84" s="119">
        <v>80.341999999999999</v>
      </c>
      <c r="W84" s="375">
        <v>96.16</v>
      </c>
      <c r="X84" s="345">
        <f t="shared" si="62"/>
        <v>3.5110472812892324E-4</v>
      </c>
      <c r="Y84" s="323">
        <f t="shared" si="63"/>
        <v>5.7771320645452961E-3</v>
      </c>
      <c r="Z84" s="399">
        <f t="shared" si="64"/>
        <v>5.2455460028569753E-3</v>
      </c>
      <c r="AA84" s="323">
        <f t="shared" si="65"/>
        <v>1.2425951369266313E-2</v>
      </c>
      <c r="AB84" s="323">
        <f t="shared" si="66"/>
        <v>7.0425171086216758E-3</v>
      </c>
      <c r="AC84" s="399">
        <f t="shared" si="67"/>
        <v>7.5829276251510288E-3</v>
      </c>
      <c r="AE84" s="394">
        <f t="shared" si="68"/>
        <v>26.509565217391309</v>
      </c>
      <c r="AF84" s="395">
        <f t="shared" si="68"/>
        <v>-7.7705456256959571E-2</v>
      </c>
      <c r="AG84" s="386">
        <f t="shared" si="68"/>
        <v>9.6640284652053793E-2</v>
      </c>
      <c r="AI84" s="27">
        <f t="shared" si="69"/>
        <v>4.7520661157024788</v>
      </c>
      <c r="AJ84" s="28">
        <f t="shared" si="69"/>
        <v>1.9643928289547867</v>
      </c>
      <c r="AK84" s="402">
        <f t="shared" si="69"/>
        <v>1.9719785903836646</v>
      </c>
      <c r="AL84" s="28">
        <f t="shared" si="69"/>
        <v>3.7377126654064274</v>
      </c>
      <c r="AM84" s="28">
        <f t="shared" si="69"/>
        <v>1.8780271154745207</v>
      </c>
      <c r="AN84" s="402">
        <f t="shared" si="69"/>
        <v>2.045435208031992</v>
      </c>
      <c r="AO84" s="384">
        <f t="shared" ref="AO84:AQ97" si="83">(AL84-AI84)/AI84</f>
        <v>-0.21345524780142996</v>
      </c>
      <c r="AP84" s="385">
        <f t="shared" si="83"/>
        <v>-4.3965602097122004E-2</v>
      </c>
      <c r="AQ84" s="386">
        <f t="shared" si="83"/>
        <v>3.7250210527912352E-2</v>
      </c>
    </row>
    <row r="85" spans="1:43" ht="19.5" customHeight="1">
      <c r="A85" s="8" t="s">
        <v>206</v>
      </c>
      <c r="B85" s="19">
        <v>60.29</v>
      </c>
      <c r="C85" s="371">
        <v>538.52</v>
      </c>
      <c r="D85" s="375">
        <v>598.80999999999995</v>
      </c>
      <c r="E85" s="19">
        <v>212.32</v>
      </c>
      <c r="F85" s="369">
        <v>475.53000000000003</v>
      </c>
      <c r="G85" s="377">
        <v>687.85</v>
      </c>
      <c r="H85" s="345">
        <f t="shared" si="55"/>
        <v>5.5682033331640093E-3</v>
      </c>
      <c r="I85" s="323">
        <f t="shared" si="56"/>
        <v>4.5783987013984029E-3</v>
      </c>
      <c r="J85" s="399">
        <f t="shared" si="57"/>
        <v>4.6618335335936786E-3</v>
      </c>
      <c r="K85" s="323">
        <f t="shared" si="58"/>
        <v>2.8052188274153587E-2</v>
      </c>
      <c r="L85" s="323">
        <f t="shared" si="59"/>
        <v>4.9263553744907538E-3</v>
      </c>
      <c r="M85" s="399">
        <f t="shared" si="60"/>
        <v>6.6078110215040875E-3</v>
      </c>
      <c r="N85" s="394">
        <f t="shared" si="61"/>
        <v>2.5216453806601429</v>
      </c>
      <c r="O85" s="395">
        <f t="shared" si="61"/>
        <v>-0.11696872910941089</v>
      </c>
      <c r="P85" s="386">
        <f t="shared" si="61"/>
        <v>0.14869491157462314</v>
      </c>
      <c r="R85" s="401">
        <v>8.5030000000000001</v>
      </c>
      <c r="S85" s="369">
        <v>74.753999999999991</v>
      </c>
      <c r="T85" s="374">
        <v>83.256999999999991</v>
      </c>
      <c r="U85" s="19">
        <v>23.683</v>
      </c>
      <c r="V85" s="119">
        <v>64.975999999999999</v>
      </c>
      <c r="W85" s="375">
        <v>88.658999999999992</v>
      </c>
      <c r="X85" s="345">
        <f t="shared" si="62"/>
        <v>5.1920756578786682E-3</v>
      </c>
      <c r="Y85" s="323">
        <f t="shared" si="63"/>
        <v>4.9576256770444494E-3</v>
      </c>
      <c r="Z85" s="399">
        <f t="shared" si="64"/>
        <v>4.9805946623162553E-3</v>
      </c>
      <c r="AA85" s="323">
        <f t="shared" si="65"/>
        <v>1.8604362516015556E-2</v>
      </c>
      <c r="AB85" s="323">
        <f t="shared" si="66"/>
        <v>5.6955837749844661E-3</v>
      </c>
      <c r="AC85" s="399">
        <f t="shared" si="67"/>
        <v>6.9914182645410255E-3</v>
      </c>
      <c r="AE85" s="394">
        <f t="shared" si="68"/>
        <v>1.7852522639068564</v>
      </c>
      <c r="AF85" s="395">
        <f t="shared" si="68"/>
        <v>-0.13080236509083115</v>
      </c>
      <c r="AG85" s="386">
        <f t="shared" si="68"/>
        <v>6.4883433224833961E-2</v>
      </c>
      <c r="AI85" s="27">
        <f t="shared" si="69"/>
        <v>1.4103499751202522</v>
      </c>
      <c r="AJ85" s="28">
        <f t="shared" si="69"/>
        <v>1.3881378593181308</v>
      </c>
      <c r="AK85" s="402">
        <f t="shared" si="69"/>
        <v>1.3903742422471235</v>
      </c>
      <c r="AL85" s="28">
        <f t="shared" si="69"/>
        <v>1.1154389600602863</v>
      </c>
      <c r="AM85" s="28">
        <f t="shared" si="69"/>
        <v>1.3663911845730026</v>
      </c>
      <c r="AN85" s="402">
        <f t="shared" si="69"/>
        <v>1.2889292723704293</v>
      </c>
      <c r="AO85" s="384">
        <f t="shared" si="83"/>
        <v>-0.20910484650082725</v>
      </c>
      <c r="AP85" s="385">
        <f t="shared" si="83"/>
        <v>-1.5666077111253542E-2</v>
      </c>
      <c r="AQ85" s="386">
        <f t="shared" si="83"/>
        <v>-7.2962348405375202E-2</v>
      </c>
    </row>
    <row r="86" spans="1:43" ht="19.5" customHeight="1">
      <c r="A86" s="8" t="s">
        <v>209</v>
      </c>
      <c r="B86" s="19">
        <v>0.18</v>
      </c>
      <c r="C86" s="371">
        <v>3.52</v>
      </c>
      <c r="D86" s="375">
        <v>3.7</v>
      </c>
      <c r="E86" s="19">
        <v>0.18</v>
      </c>
      <c r="F86" s="369">
        <v>11.73</v>
      </c>
      <c r="G86" s="377">
        <v>11.91</v>
      </c>
      <c r="H86" s="345">
        <f t="shared" si="55"/>
        <v>1.6624259412332421E-5</v>
      </c>
      <c r="I86" s="323">
        <f t="shared" si="56"/>
        <v>2.9926397216300936E-5</v>
      </c>
      <c r="J86" s="399">
        <f t="shared" si="57"/>
        <v>2.8805103579259891E-5</v>
      </c>
      <c r="K86" s="323">
        <f t="shared" si="58"/>
        <v>2.3781998348472334E-5</v>
      </c>
      <c r="L86" s="323">
        <f t="shared" si="59"/>
        <v>1.2151945943006024E-4</v>
      </c>
      <c r="M86" s="399">
        <f t="shared" si="60"/>
        <v>1.1441306864303798E-4</v>
      </c>
      <c r="N86" s="394">
        <f t="shared" si="61"/>
        <v>0</v>
      </c>
      <c r="O86" s="395">
        <f t="shared" si="61"/>
        <v>2.3323863636363638</v>
      </c>
      <c r="P86" s="386">
        <f t="shared" si="61"/>
        <v>2.2189189189189191</v>
      </c>
      <c r="R86" s="401">
        <v>1.92</v>
      </c>
      <c r="S86" s="369">
        <v>96.914999999999992</v>
      </c>
      <c r="T86" s="374">
        <v>98.834999999999994</v>
      </c>
      <c r="U86" s="19">
        <v>10.5</v>
      </c>
      <c r="V86" s="119">
        <v>73.085000000000008</v>
      </c>
      <c r="W86" s="375">
        <v>83.585000000000008</v>
      </c>
      <c r="X86" s="345">
        <f t="shared" si="62"/>
        <v>1.1723844834913609E-3</v>
      </c>
      <c r="Y86" s="323">
        <f t="shared" si="63"/>
        <v>6.4273255276073894E-3</v>
      </c>
      <c r="Z86" s="399">
        <f t="shared" si="64"/>
        <v>5.9125007320709024E-3</v>
      </c>
      <c r="AA86" s="323">
        <f t="shared" si="65"/>
        <v>8.248355631388057E-3</v>
      </c>
      <c r="AB86" s="323">
        <f t="shared" si="66"/>
        <v>6.4063922093502181E-3</v>
      </c>
      <c r="AC86" s="399">
        <f t="shared" si="67"/>
        <v>6.5912958147696429E-3</v>
      </c>
      <c r="AE86" s="394">
        <f t="shared" si="68"/>
        <v>4.46875</v>
      </c>
      <c r="AF86" s="395">
        <f t="shared" si="68"/>
        <v>-0.24588556982923165</v>
      </c>
      <c r="AG86" s="386">
        <f t="shared" si="68"/>
        <v>-0.15429756665148972</v>
      </c>
      <c r="AI86" s="27">
        <f t="shared" si="69"/>
        <v>106.66666666666666</v>
      </c>
      <c r="AJ86" s="28">
        <f t="shared" si="69"/>
        <v>275.3267045454545</v>
      </c>
      <c r="AK86" s="402">
        <f t="shared" si="69"/>
        <v>267.12162162162156</v>
      </c>
      <c r="AL86" s="28">
        <f t="shared" si="69"/>
        <v>583.33333333333337</v>
      </c>
      <c r="AM86" s="28">
        <f t="shared" si="69"/>
        <v>62.306052855924989</v>
      </c>
      <c r="AN86" s="402">
        <f t="shared" si="69"/>
        <v>70.180520570948786</v>
      </c>
      <c r="AO86" s="384">
        <f t="shared" si="83"/>
        <v>4.4687500000000009</v>
      </c>
      <c r="AP86" s="385">
        <f t="shared" si="83"/>
        <v>-0.7737013815685333</v>
      </c>
      <c r="AQ86" s="386">
        <f t="shared" si="83"/>
        <v>-0.73727128435016898</v>
      </c>
    </row>
    <row r="87" spans="1:43" ht="19.5" customHeight="1">
      <c r="A87" s="8" t="s">
        <v>192</v>
      </c>
      <c r="B87" s="19">
        <v>120.11999999999999</v>
      </c>
      <c r="C87" s="371">
        <v>82.79</v>
      </c>
      <c r="D87" s="375">
        <v>202.91</v>
      </c>
      <c r="E87" s="19">
        <v>189.05</v>
      </c>
      <c r="F87" s="369">
        <v>331.55</v>
      </c>
      <c r="G87" s="377">
        <v>520.6</v>
      </c>
      <c r="H87" s="345">
        <f t="shared" si="55"/>
        <v>1.1093922447829837E-2</v>
      </c>
      <c r="I87" s="323">
        <f t="shared" si="56"/>
        <v>7.0386546180044166E-4</v>
      </c>
      <c r="J87" s="399">
        <f t="shared" si="57"/>
        <v>1.5796874506128712E-3</v>
      </c>
      <c r="K87" s="323">
        <f t="shared" si="58"/>
        <v>2.4977704376548306E-2</v>
      </c>
      <c r="L87" s="323">
        <f t="shared" si="59"/>
        <v>3.4347635783492305E-3</v>
      </c>
      <c r="M87" s="399">
        <f t="shared" si="60"/>
        <v>5.001128760332962E-3</v>
      </c>
      <c r="N87" s="394">
        <f t="shared" si="61"/>
        <v>0.57384282384282403</v>
      </c>
      <c r="O87" s="395">
        <f t="shared" si="61"/>
        <v>3.0047107138543301</v>
      </c>
      <c r="P87" s="386">
        <f t="shared" si="61"/>
        <v>1.565669508649155</v>
      </c>
      <c r="R87" s="401">
        <v>9.6939999999999973</v>
      </c>
      <c r="S87" s="369">
        <v>7.3249999999999993</v>
      </c>
      <c r="T87" s="374">
        <v>17.018999999999998</v>
      </c>
      <c r="U87" s="19">
        <v>16.576000000000001</v>
      </c>
      <c r="V87" s="119">
        <v>52.503</v>
      </c>
      <c r="W87" s="375">
        <v>69.079000000000008</v>
      </c>
      <c r="X87" s="345">
        <f t="shared" si="62"/>
        <v>5.919320407794402E-3</v>
      </c>
      <c r="Y87" s="323">
        <f t="shared" si="63"/>
        <v>4.8578815962156663E-4</v>
      </c>
      <c r="Z87" s="399">
        <f t="shared" si="64"/>
        <v>1.018109474974601E-3</v>
      </c>
      <c r="AA87" s="323">
        <f t="shared" si="65"/>
        <v>1.3021404090084614E-2</v>
      </c>
      <c r="AB87" s="323">
        <f t="shared" si="66"/>
        <v>4.6022413650887934E-3</v>
      </c>
      <c r="AC87" s="399">
        <f t="shared" si="67"/>
        <v>5.4473903641618967E-3</v>
      </c>
      <c r="AE87" s="394">
        <f t="shared" si="68"/>
        <v>0.70992366412213792</v>
      </c>
      <c r="AF87" s="395">
        <f t="shared" si="68"/>
        <v>6.1676450511945395</v>
      </c>
      <c r="AG87" s="386">
        <f t="shared" si="68"/>
        <v>3.0589341324402146</v>
      </c>
      <c r="AI87" s="27">
        <f t="shared" si="69"/>
        <v>0.80702630702630684</v>
      </c>
      <c r="AJ87" s="28">
        <f t="shared" si="69"/>
        <v>0.88476869187099871</v>
      </c>
      <c r="AK87" s="402">
        <f t="shared" si="69"/>
        <v>0.8387462421763342</v>
      </c>
      <c r="AL87" s="28">
        <f t="shared" si="69"/>
        <v>0.87680507802168739</v>
      </c>
      <c r="AM87" s="28">
        <f t="shared" si="69"/>
        <v>1.5835620570049767</v>
      </c>
      <c r="AN87" s="402">
        <f t="shared" si="69"/>
        <v>1.3269112562427967</v>
      </c>
      <c r="AO87" s="384">
        <f t="shared" si="83"/>
        <v>8.6464059954251216E-2</v>
      </c>
      <c r="AP87" s="385">
        <f t="shared" si="83"/>
        <v>0.78980344982173445</v>
      </c>
      <c r="AQ87" s="386">
        <f t="shared" si="83"/>
        <v>0.58201752749412961</v>
      </c>
    </row>
    <row r="88" spans="1:43" ht="19.5" customHeight="1">
      <c r="A88" s="8" t="s">
        <v>229</v>
      </c>
      <c r="B88" s="19">
        <v>8.9699999999999989</v>
      </c>
      <c r="C88" s="371">
        <v>116.97999999999999</v>
      </c>
      <c r="D88" s="375">
        <v>125.94999999999999</v>
      </c>
      <c r="E88" s="19">
        <v>9.23</v>
      </c>
      <c r="F88" s="369">
        <v>142.54</v>
      </c>
      <c r="G88" s="377">
        <v>151.76999999999998</v>
      </c>
      <c r="H88" s="345">
        <f t="shared" si="55"/>
        <v>8.2844226071456559E-4</v>
      </c>
      <c r="I88" s="323">
        <f t="shared" si="56"/>
        <v>9.9454259839854638E-4</v>
      </c>
      <c r="J88" s="399">
        <f t="shared" si="57"/>
        <v>9.8054129616426556E-4</v>
      </c>
      <c r="K88" s="323">
        <f t="shared" si="58"/>
        <v>1.2194880264244426E-3</v>
      </c>
      <c r="L88" s="323">
        <f t="shared" si="59"/>
        <v>1.476673806237066E-3</v>
      </c>
      <c r="M88" s="399">
        <f t="shared" si="60"/>
        <v>1.4579740913479322E-3</v>
      </c>
      <c r="N88" s="394">
        <f t="shared" si="61"/>
        <v>2.8985507246376989E-2</v>
      </c>
      <c r="O88" s="395">
        <f t="shared" si="61"/>
        <v>0.21849888869892292</v>
      </c>
      <c r="P88" s="386">
        <f t="shared" si="61"/>
        <v>0.20500198491464863</v>
      </c>
      <c r="R88" s="401">
        <v>7.7960000000000003</v>
      </c>
      <c r="S88" s="369">
        <v>49.64</v>
      </c>
      <c r="T88" s="374">
        <v>57.436</v>
      </c>
      <c r="U88" s="19">
        <v>2.661</v>
      </c>
      <c r="V88" s="119">
        <v>60.597000000000001</v>
      </c>
      <c r="W88" s="375">
        <v>63.258000000000003</v>
      </c>
      <c r="X88" s="345">
        <f t="shared" si="62"/>
        <v>4.760369496509714E-3</v>
      </c>
      <c r="Y88" s="323">
        <f t="shared" si="63"/>
        <v>3.2920852209712722E-3</v>
      </c>
      <c r="Z88" s="399">
        <f t="shared" si="64"/>
        <v>3.4359325344991585E-3</v>
      </c>
      <c r="AA88" s="323">
        <f t="shared" si="65"/>
        <v>2.0903689842974877E-3</v>
      </c>
      <c r="AB88" s="323">
        <f t="shared" si="66"/>
        <v>5.311734948484575E-3</v>
      </c>
      <c r="AC88" s="399">
        <f t="shared" si="67"/>
        <v>4.9883614362708382E-3</v>
      </c>
      <c r="AE88" s="394">
        <f t="shared" si="68"/>
        <v>-0.65867111339148277</v>
      </c>
      <c r="AF88" s="395">
        <f t="shared" si="68"/>
        <v>0.22072925060435133</v>
      </c>
      <c r="AG88" s="386">
        <f t="shared" si="68"/>
        <v>0.1013649975625044</v>
      </c>
      <c r="AI88" s="27">
        <f t="shared" si="69"/>
        <v>8.6911928651059096</v>
      </c>
      <c r="AJ88" s="28">
        <f t="shared" si="69"/>
        <v>4.2434604205847162</v>
      </c>
      <c r="AK88" s="402">
        <f t="shared" si="69"/>
        <v>4.5602223104406514</v>
      </c>
      <c r="AL88" s="28">
        <f t="shared" si="69"/>
        <v>2.882990249187432</v>
      </c>
      <c r="AM88" s="28">
        <f t="shared" si="69"/>
        <v>4.2512277255507227</v>
      </c>
      <c r="AN88" s="402">
        <f t="shared" si="69"/>
        <v>4.1680173947420442</v>
      </c>
      <c r="AO88" s="384">
        <f t="shared" si="83"/>
        <v>-0.66828601160580736</v>
      </c>
      <c r="AP88" s="385">
        <f t="shared" si="83"/>
        <v>1.8304176771221665E-3</v>
      </c>
      <c r="AQ88" s="386">
        <f t="shared" si="83"/>
        <v>-8.6005656961208252E-2</v>
      </c>
    </row>
    <row r="89" spans="1:43" ht="19.5" customHeight="1">
      <c r="A89" s="8" t="s">
        <v>211</v>
      </c>
      <c r="B89" s="19"/>
      <c r="C89" s="371">
        <v>564.63</v>
      </c>
      <c r="D89" s="375">
        <v>564.63</v>
      </c>
      <c r="E89" s="19">
        <v>0.05</v>
      </c>
      <c r="F89" s="369">
        <v>277.3</v>
      </c>
      <c r="G89" s="377">
        <v>277.35000000000002</v>
      </c>
      <c r="H89" s="345">
        <f t="shared" si="55"/>
        <v>0</v>
      </c>
      <c r="I89" s="323">
        <f t="shared" si="56"/>
        <v>4.800381153477272E-3</v>
      </c>
      <c r="J89" s="399">
        <f t="shared" si="57"/>
        <v>4.3957366578263541E-3</v>
      </c>
      <c r="K89" s="323">
        <f t="shared" si="58"/>
        <v>6.6061106523534265E-6</v>
      </c>
      <c r="L89" s="323">
        <f t="shared" si="59"/>
        <v>2.8727490281292159E-3</v>
      </c>
      <c r="M89" s="399">
        <f t="shared" si="60"/>
        <v>2.664354709332207E-3</v>
      </c>
      <c r="N89" s="394"/>
      <c r="O89" s="395">
        <f t="shared" si="61"/>
        <v>-0.50888192267502608</v>
      </c>
      <c r="P89" s="386">
        <f t="shared" si="61"/>
        <v>-0.50879336910897399</v>
      </c>
      <c r="R89" s="401"/>
      <c r="S89" s="369">
        <v>130.54300000000001</v>
      </c>
      <c r="T89" s="374">
        <v>130.54300000000001</v>
      </c>
      <c r="U89" s="19">
        <v>3.6999999999999998E-2</v>
      </c>
      <c r="V89" s="119">
        <v>62.728000000000009</v>
      </c>
      <c r="W89" s="375">
        <v>62.765000000000008</v>
      </c>
      <c r="X89" s="345">
        <f t="shared" si="62"/>
        <v>0</v>
      </c>
      <c r="Y89" s="323">
        <f t="shared" si="63"/>
        <v>8.6575076752871231E-3</v>
      </c>
      <c r="Z89" s="399">
        <f t="shared" si="64"/>
        <v>7.809334578506924E-3</v>
      </c>
      <c r="AA89" s="323">
        <f t="shared" si="65"/>
        <v>2.9065634129653153E-5</v>
      </c>
      <c r="AB89" s="323">
        <f t="shared" si="66"/>
        <v>5.4985314429516381E-3</v>
      </c>
      <c r="AC89" s="399">
        <f t="shared" si="67"/>
        <v>4.9494847378598631E-3</v>
      </c>
      <c r="AE89" s="394"/>
      <c r="AF89" s="395">
        <f t="shared" si="68"/>
        <v>-0.51948400144013851</v>
      </c>
      <c r="AG89" s="386">
        <f t="shared" si="68"/>
        <v>-0.51920056992715036</v>
      </c>
      <c r="AI89" s="27"/>
      <c r="AJ89" s="28">
        <f t="shared" si="69"/>
        <v>2.3120096346279868</v>
      </c>
      <c r="AK89" s="402">
        <f t="shared" si="69"/>
        <v>2.3120096346279868</v>
      </c>
      <c r="AL89" s="28">
        <f t="shared" si="69"/>
        <v>7.3999999999999986</v>
      </c>
      <c r="AM89" s="28">
        <f t="shared" si="69"/>
        <v>2.2620988099531196</v>
      </c>
      <c r="AN89" s="402">
        <f t="shared" si="69"/>
        <v>2.263025058590229</v>
      </c>
      <c r="AO89" s="384"/>
      <c r="AP89" s="385">
        <f t="shared" si="83"/>
        <v>-2.1587636974920336E-2</v>
      </c>
      <c r="AQ89" s="386">
        <f t="shared" si="83"/>
        <v>-2.1187012071270932E-2</v>
      </c>
    </row>
    <row r="90" spans="1:43" ht="19.5" customHeight="1">
      <c r="A90" s="8" t="s">
        <v>230</v>
      </c>
      <c r="B90" s="19"/>
      <c r="C90" s="371">
        <v>185.85</v>
      </c>
      <c r="D90" s="375">
        <v>185.85</v>
      </c>
      <c r="E90" s="19"/>
      <c r="F90" s="369">
        <v>146.25</v>
      </c>
      <c r="G90" s="377">
        <v>146.25</v>
      </c>
      <c r="H90" s="345">
        <f t="shared" si="55"/>
        <v>0</v>
      </c>
      <c r="I90" s="323">
        <f t="shared" si="56"/>
        <v>1.5800627621163433E-3</v>
      </c>
      <c r="J90" s="399">
        <f t="shared" si="57"/>
        <v>1.4468725676230947E-3</v>
      </c>
      <c r="K90" s="323">
        <f t="shared" si="58"/>
        <v>0</v>
      </c>
      <c r="L90" s="323">
        <f t="shared" si="59"/>
        <v>1.5151083496714672E-3</v>
      </c>
      <c r="M90" s="399">
        <f t="shared" si="60"/>
        <v>1.4049463718760961E-3</v>
      </c>
      <c r="N90" s="394"/>
      <c r="O90" s="395">
        <f t="shared" si="61"/>
        <v>-0.21307506053268763</v>
      </c>
      <c r="P90" s="386">
        <f t="shared" si="61"/>
        <v>-0.21307506053268763</v>
      </c>
      <c r="R90" s="401"/>
      <c r="S90" s="369">
        <v>77.436999999999998</v>
      </c>
      <c r="T90" s="374">
        <v>77.436999999999998</v>
      </c>
      <c r="U90" s="19"/>
      <c r="V90" s="119">
        <v>61.069000000000003</v>
      </c>
      <c r="W90" s="375">
        <v>61.069000000000003</v>
      </c>
      <c r="X90" s="345">
        <f t="shared" si="62"/>
        <v>0</v>
      </c>
      <c r="Y90" s="323">
        <f t="shared" si="63"/>
        <v>5.1355600978314339E-3</v>
      </c>
      <c r="Z90" s="399">
        <f t="shared" si="64"/>
        <v>4.6324310131974954E-3</v>
      </c>
      <c r="AA90" s="323">
        <f t="shared" si="65"/>
        <v>0</v>
      </c>
      <c r="AB90" s="323">
        <f t="shared" si="66"/>
        <v>5.3531089256729624E-3</v>
      </c>
      <c r="AC90" s="399">
        <f t="shared" si="67"/>
        <v>4.8157425867340706E-3</v>
      </c>
      <c r="AE90" s="394"/>
      <c r="AF90" s="395">
        <f t="shared" si="68"/>
        <v>-0.21137182483825556</v>
      </c>
      <c r="AG90" s="386">
        <f t="shared" si="68"/>
        <v>-0.21137182483825556</v>
      </c>
      <c r="AI90" s="27"/>
      <c r="AJ90" s="28">
        <f t="shared" si="69"/>
        <v>4.1666397632499326</v>
      </c>
      <c r="AK90" s="402">
        <f t="shared" si="69"/>
        <v>4.1666397632499326</v>
      </c>
      <c r="AL90" s="28"/>
      <c r="AM90" s="28">
        <f t="shared" si="69"/>
        <v>4.1756581196581202</v>
      </c>
      <c r="AN90" s="402">
        <f t="shared" si="69"/>
        <v>4.1756581196581202</v>
      </c>
      <c r="AO90" s="384"/>
      <c r="AP90" s="385">
        <f t="shared" si="83"/>
        <v>2.1644195132322604E-3</v>
      </c>
      <c r="AQ90" s="386">
        <f t="shared" si="83"/>
        <v>2.1644195132322604E-3</v>
      </c>
    </row>
    <row r="91" spans="1:43" ht="19.5" customHeight="1">
      <c r="A91" s="8" t="s">
        <v>231</v>
      </c>
      <c r="B91" s="19">
        <v>0.84</v>
      </c>
      <c r="C91" s="371">
        <v>126.99</v>
      </c>
      <c r="D91" s="375">
        <v>127.83</v>
      </c>
      <c r="E91" s="19">
        <v>2.0299999999999998</v>
      </c>
      <c r="F91" s="369">
        <v>245.25</v>
      </c>
      <c r="G91" s="377">
        <v>247.28</v>
      </c>
      <c r="H91" s="345">
        <f t="shared" si="55"/>
        <v>7.7579877257551307E-5</v>
      </c>
      <c r="I91" s="323">
        <f t="shared" si="56"/>
        <v>1.0796457904824021E-3</v>
      </c>
      <c r="J91" s="399">
        <f t="shared" si="57"/>
        <v>9.9517740284778148E-4</v>
      </c>
      <c r="K91" s="323">
        <f t="shared" si="58"/>
        <v>2.6820809248554909E-4</v>
      </c>
      <c r="L91" s="323">
        <f t="shared" si="59"/>
        <v>2.5407201556029218E-3</v>
      </c>
      <c r="M91" s="399">
        <f t="shared" si="60"/>
        <v>2.3754881288035627E-3</v>
      </c>
      <c r="N91" s="394">
        <f t="shared" si="61"/>
        <v>1.4166666666666667</v>
      </c>
      <c r="O91" s="395">
        <f t="shared" si="61"/>
        <v>0.93125442948263648</v>
      </c>
      <c r="P91" s="386">
        <f t="shared" si="61"/>
        <v>0.93444418368145199</v>
      </c>
      <c r="R91" s="401">
        <v>0.33600000000000002</v>
      </c>
      <c r="S91" s="369">
        <v>53.421999999999997</v>
      </c>
      <c r="T91" s="374">
        <v>53.757999999999996</v>
      </c>
      <c r="U91" s="19">
        <v>0.82199999999999995</v>
      </c>
      <c r="V91" s="119">
        <v>57.454999999999998</v>
      </c>
      <c r="W91" s="375">
        <v>58.277000000000001</v>
      </c>
      <c r="X91" s="345">
        <f t="shared" si="62"/>
        <v>2.051672846109882E-4</v>
      </c>
      <c r="Y91" s="323">
        <f t="shared" si="63"/>
        <v>3.5429044455021616E-3</v>
      </c>
      <c r="Z91" s="399">
        <f t="shared" si="64"/>
        <v>3.2159074655199833E-3</v>
      </c>
      <c r="AA91" s="323">
        <f t="shared" si="65"/>
        <v>6.4572841228580785E-4</v>
      </c>
      <c r="AB91" s="323">
        <f t="shared" si="66"/>
        <v>5.0363174986415371E-3</v>
      </c>
      <c r="AC91" s="399">
        <f t="shared" si="67"/>
        <v>4.595572724739253E-3</v>
      </c>
      <c r="AE91" s="394">
        <f t="shared" si="68"/>
        <v>1.4464285714285712</v>
      </c>
      <c r="AF91" s="395">
        <f t="shared" si="68"/>
        <v>7.5493242484369769E-2</v>
      </c>
      <c r="AG91" s="386">
        <f t="shared" si="68"/>
        <v>8.4061907064995084E-2</v>
      </c>
      <c r="AI91" s="27">
        <f t="shared" si="69"/>
        <v>4</v>
      </c>
      <c r="AJ91" s="28">
        <f t="shared" si="69"/>
        <v>4.2067879360579576</v>
      </c>
      <c r="AK91" s="402">
        <f t="shared" si="69"/>
        <v>4.2054290855041847</v>
      </c>
      <c r="AL91" s="28">
        <f t="shared" si="69"/>
        <v>4.0492610837438425</v>
      </c>
      <c r="AM91" s="28">
        <f t="shared" si="69"/>
        <v>2.3427115188583079</v>
      </c>
      <c r="AN91" s="402">
        <f t="shared" si="69"/>
        <v>2.3567211258492398</v>
      </c>
      <c r="AO91" s="384">
        <f t="shared" si="83"/>
        <v>1.2315270935960632E-2</v>
      </c>
      <c r="AP91" s="385">
        <f t="shared" si="83"/>
        <v>-0.4431115724236897</v>
      </c>
      <c r="AQ91" s="386">
        <f t="shared" si="83"/>
        <v>-0.4396003171299</v>
      </c>
    </row>
    <row r="92" spans="1:43" ht="19.5" customHeight="1">
      <c r="A92" s="8" t="s">
        <v>232</v>
      </c>
      <c r="B92" s="19"/>
      <c r="C92" s="371">
        <v>7.92</v>
      </c>
      <c r="D92" s="375">
        <v>7.92</v>
      </c>
      <c r="E92" s="19"/>
      <c r="F92" s="369">
        <v>288.68</v>
      </c>
      <c r="G92" s="377">
        <v>288.68</v>
      </c>
      <c r="H92" s="345">
        <f t="shared" si="55"/>
        <v>0</v>
      </c>
      <c r="I92" s="323">
        <f t="shared" si="56"/>
        <v>6.7334393736677095E-5</v>
      </c>
      <c r="J92" s="399">
        <f t="shared" si="57"/>
        <v>6.1658491985875215E-5</v>
      </c>
      <c r="K92" s="323">
        <f t="shared" si="58"/>
        <v>0</v>
      </c>
      <c r="L92" s="323">
        <f t="shared" si="59"/>
        <v>2.990642587235276E-3</v>
      </c>
      <c r="M92" s="399">
        <f t="shared" si="60"/>
        <v>2.7731960248423347E-3</v>
      </c>
      <c r="N92" s="394"/>
      <c r="O92" s="395">
        <f t="shared" si="61"/>
        <v>35.449494949494948</v>
      </c>
      <c r="P92" s="386">
        <f t="shared" si="61"/>
        <v>35.449494949494948</v>
      </c>
      <c r="R92" s="401"/>
      <c r="S92" s="369">
        <v>1.6280000000000001</v>
      </c>
      <c r="T92" s="374">
        <v>1.6280000000000001</v>
      </c>
      <c r="U92" s="19"/>
      <c r="V92" s="119">
        <v>54.430999999999997</v>
      </c>
      <c r="W92" s="375">
        <v>54.430999999999997</v>
      </c>
      <c r="X92" s="345">
        <f t="shared" si="62"/>
        <v>0</v>
      </c>
      <c r="Y92" s="323">
        <f t="shared" si="63"/>
        <v>1.0796766196094342E-4</v>
      </c>
      <c r="Z92" s="399">
        <f t="shared" si="64"/>
        <v>9.7390106660711595E-5</v>
      </c>
      <c r="AA92" s="323">
        <f t="shared" si="65"/>
        <v>0</v>
      </c>
      <c r="AB92" s="323">
        <f t="shared" si="66"/>
        <v>4.7712435430955968E-3</v>
      </c>
      <c r="AC92" s="399">
        <f t="shared" si="67"/>
        <v>4.2922871626933827E-3</v>
      </c>
      <c r="AE92" s="394"/>
      <c r="AF92" s="395">
        <f t="shared" si="68"/>
        <v>32.43427518427518</v>
      </c>
      <c r="AG92" s="386">
        <f t="shared" si="68"/>
        <v>32.43427518427518</v>
      </c>
      <c r="AI92" s="27"/>
      <c r="AJ92" s="28">
        <f t="shared" si="69"/>
        <v>2.0555555555555558</v>
      </c>
      <c r="AK92" s="402">
        <f t="shared" si="69"/>
        <v>2.0555555555555558</v>
      </c>
      <c r="AL92" s="28"/>
      <c r="AM92" s="28">
        <f t="shared" si="69"/>
        <v>1.8855133712068726</v>
      </c>
      <c r="AN92" s="402">
        <f t="shared" si="69"/>
        <v>1.8855133712068726</v>
      </c>
      <c r="AO92" s="384"/>
      <c r="AP92" s="385">
        <f t="shared" si="83"/>
        <v>-8.2723224818278318E-2</v>
      </c>
      <c r="AQ92" s="386">
        <f t="shared" si="83"/>
        <v>-8.2723224818278318E-2</v>
      </c>
    </row>
    <row r="93" spans="1:43" ht="19.5" customHeight="1">
      <c r="A93" s="8" t="s">
        <v>183</v>
      </c>
      <c r="B93" s="19">
        <v>1.6400000000000001</v>
      </c>
      <c r="C93" s="371">
        <v>38.26</v>
      </c>
      <c r="D93" s="375">
        <v>39.9</v>
      </c>
      <c r="E93" s="19">
        <v>0.31000000000000005</v>
      </c>
      <c r="F93" s="369">
        <v>30.7</v>
      </c>
      <c r="G93" s="377">
        <v>31.009999999999998</v>
      </c>
      <c r="H93" s="345">
        <f t="shared" si="55"/>
        <v>1.5146547464569543E-4</v>
      </c>
      <c r="I93" s="323">
        <f t="shared" si="56"/>
        <v>3.2527953337945273E-4</v>
      </c>
      <c r="J93" s="399">
        <f t="shared" si="57"/>
        <v>3.10628008868235E-4</v>
      </c>
      <c r="K93" s="323">
        <f t="shared" si="58"/>
        <v>4.0957886044591248E-5</v>
      </c>
      <c r="L93" s="323">
        <f t="shared" si="59"/>
        <v>3.1804325699086522E-4</v>
      </c>
      <c r="M93" s="399">
        <f t="shared" si="60"/>
        <v>2.9789666319232644E-4</v>
      </c>
      <c r="N93" s="394">
        <f t="shared" si="61"/>
        <v>-0.8109756097560975</v>
      </c>
      <c r="O93" s="395">
        <f t="shared" si="61"/>
        <v>-0.19759539989545213</v>
      </c>
      <c r="P93" s="386">
        <f t="shared" si="61"/>
        <v>-0.22280701754385968</v>
      </c>
      <c r="R93" s="401">
        <v>2.8959999999999999</v>
      </c>
      <c r="S93" s="369">
        <v>59.228999999999999</v>
      </c>
      <c r="T93" s="374">
        <v>62.125</v>
      </c>
      <c r="U93" s="19">
        <v>0.52600000000000002</v>
      </c>
      <c r="V93" s="119">
        <v>49.966999999999999</v>
      </c>
      <c r="W93" s="375">
        <v>50.493000000000002</v>
      </c>
      <c r="X93" s="345">
        <f t="shared" si="62"/>
        <v>1.768346595932803E-3</v>
      </c>
      <c r="Y93" s="323">
        <f t="shared" si="63"/>
        <v>3.9280200554574433E-3</v>
      </c>
      <c r="Z93" s="399">
        <f t="shared" si="64"/>
        <v>3.7164375775778297E-3</v>
      </c>
      <c r="AA93" s="323">
        <f t="shared" si="65"/>
        <v>4.1320333924858268E-4</v>
      </c>
      <c r="AB93" s="323">
        <f t="shared" si="66"/>
        <v>4.3799438944325418E-3</v>
      </c>
      <c r="AC93" s="399">
        <f t="shared" si="67"/>
        <v>3.9817467198081423E-3</v>
      </c>
      <c r="AE93" s="394">
        <f t="shared" si="68"/>
        <v>-0.81837016574585641</v>
      </c>
      <c r="AF93" s="395">
        <f t="shared" si="68"/>
        <v>-0.15637609954583059</v>
      </c>
      <c r="AG93" s="386">
        <f t="shared" si="68"/>
        <v>-0.18723541247484907</v>
      </c>
      <c r="AI93" s="27">
        <f t="shared" si="69"/>
        <v>17.658536585365852</v>
      </c>
      <c r="AJ93" s="28">
        <f t="shared" si="69"/>
        <v>15.480658651332986</v>
      </c>
      <c r="AK93" s="402">
        <f t="shared" si="69"/>
        <v>15.570175438596491</v>
      </c>
      <c r="AL93" s="28">
        <f t="shared" si="69"/>
        <v>16.967741935483868</v>
      </c>
      <c r="AM93" s="28">
        <f t="shared" si="69"/>
        <v>16.275895765472313</v>
      </c>
      <c r="AN93" s="402">
        <f t="shared" si="69"/>
        <v>16.282811996130281</v>
      </c>
      <c r="AO93" s="384">
        <f t="shared" si="83"/>
        <v>-3.9119586526465903E-2</v>
      </c>
      <c r="AP93" s="385">
        <f t="shared" si="83"/>
        <v>5.1369720891743353E-2</v>
      </c>
      <c r="AQ93" s="386">
        <f t="shared" si="83"/>
        <v>4.5769333835972967E-2</v>
      </c>
    </row>
    <row r="94" spans="1:43" ht="19.5" customHeight="1">
      <c r="A94" s="8" t="s">
        <v>218</v>
      </c>
      <c r="B94" s="19">
        <v>25.92</v>
      </c>
      <c r="C94" s="371">
        <v>334.71</v>
      </c>
      <c r="D94" s="375">
        <v>360.63</v>
      </c>
      <c r="E94" s="19">
        <v>15.39</v>
      </c>
      <c r="F94" s="369">
        <v>129.62</v>
      </c>
      <c r="G94" s="377">
        <v>145.01</v>
      </c>
      <c r="H94" s="345">
        <f t="shared" si="55"/>
        <v>2.3938933553758692E-3</v>
      </c>
      <c r="I94" s="323">
        <f t="shared" si="56"/>
        <v>2.8456432989397971E-3</v>
      </c>
      <c r="J94" s="399">
        <f t="shared" si="57"/>
        <v>2.8075633794022955E-3</v>
      </c>
      <c r="K94" s="323">
        <f t="shared" si="58"/>
        <v>2.0333608587943847E-3</v>
      </c>
      <c r="L94" s="323">
        <f t="shared" si="59"/>
        <v>1.3428262857054056E-3</v>
      </c>
      <c r="M94" s="399">
        <f t="shared" si="60"/>
        <v>1.3930343479367706E-3</v>
      </c>
      <c r="N94" s="394">
        <f t="shared" si="61"/>
        <v>-0.40625</v>
      </c>
      <c r="O94" s="395">
        <f t="shared" si="61"/>
        <v>-0.6127393863344387</v>
      </c>
      <c r="P94" s="386">
        <f t="shared" si="61"/>
        <v>-0.59789812272966758</v>
      </c>
      <c r="R94" s="401">
        <v>7.923</v>
      </c>
      <c r="S94" s="369">
        <v>86.251000000000005</v>
      </c>
      <c r="T94" s="374">
        <v>94.174000000000007</v>
      </c>
      <c r="U94" s="19">
        <v>4.9800000000000004</v>
      </c>
      <c r="V94" s="119">
        <v>40.822000000000003</v>
      </c>
      <c r="W94" s="375">
        <v>45.802000000000007</v>
      </c>
      <c r="X94" s="345">
        <f t="shared" si="62"/>
        <v>4.8379178451573197E-3</v>
      </c>
      <c r="Y94" s="323">
        <f t="shared" si="63"/>
        <v>5.7200975502416035E-3</v>
      </c>
      <c r="Z94" s="399">
        <f t="shared" si="64"/>
        <v>5.6336707031117038E-3</v>
      </c>
      <c r="AA94" s="323">
        <f t="shared" si="65"/>
        <v>3.9120772423154784E-3</v>
      </c>
      <c r="AB94" s="323">
        <f t="shared" si="66"/>
        <v>3.5783230864075335E-3</v>
      </c>
      <c r="AC94" s="399">
        <f t="shared" si="67"/>
        <v>3.6118266544006602E-3</v>
      </c>
      <c r="AE94" s="394">
        <f t="shared" si="68"/>
        <v>-0.37145020825444902</v>
      </c>
      <c r="AF94" s="395">
        <f t="shared" si="68"/>
        <v>-0.52670693673116831</v>
      </c>
      <c r="AG94" s="386">
        <f t="shared" si="68"/>
        <v>-0.51364495508314389</v>
      </c>
      <c r="AI94" s="27">
        <f t="shared" si="69"/>
        <v>3.0567129629629628</v>
      </c>
      <c r="AJ94" s="28">
        <f t="shared" si="69"/>
        <v>2.5768874548116285</v>
      </c>
      <c r="AK94" s="402">
        <f t="shared" si="69"/>
        <v>2.6113745390011927</v>
      </c>
      <c r="AL94" s="28">
        <f t="shared" si="69"/>
        <v>3.2358674463937627</v>
      </c>
      <c r="AM94" s="28">
        <f t="shared" si="69"/>
        <v>3.149359666718099</v>
      </c>
      <c r="AN94" s="402">
        <f t="shared" si="69"/>
        <v>3.1585407902903255</v>
      </c>
      <c r="AO94" s="384">
        <f t="shared" si="83"/>
        <v>5.8610175571454412E-2</v>
      </c>
      <c r="AP94" s="385">
        <f t="shared" si="83"/>
        <v>0.22215646664643274</v>
      </c>
      <c r="AQ94" s="386">
        <f t="shared" si="83"/>
        <v>0.20953189330643274</v>
      </c>
    </row>
    <row r="95" spans="1:43" ht="19.5" customHeight="1">
      <c r="A95" s="8" t="s">
        <v>233</v>
      </c>
      <c r="B95" s="19"/>
      <c r="C95" s="371">
        <v>122.4</v>
      </c>
      <c r="D95" s="375">
        <v>122.4</v>
      </c>
      <c r="E95" s="19"/>
      <c r="F95" s="369">
        <v>90</v>
      </c>
      <c r="G95" s="377">
        <v>90</v>
      </c>
      <c r="H95" s="345">
        <f t="shared" si="55"/>
        <v>0</v>
      </c>
      <c r="I95" s="323">
        <f t="shared" si="56"/>
        <v>1.040622448657737E-3</v>
      </c>
      <c r="J95" s="399">
        <f t="shared" si="57"/>
        <v>9.5290396705443529E-4</v>
      </c>
      <c r="K95" s="323">
        <f t="shared" si="58"/>
        <v>0</v>
      </c>
      <c r="L95" s="323">
        <f t="shared" si="59"/>
        <v>9.3237436902859515E-4</v>
      </c>
      <c r="M95" s="399">
        <f t="shared" si="60"/>
        <v>8.6458238269298225E-4</v>
      </c>
      <c r="N95" s="394" t="e">
        <f t="shared" si="61"/>
        <v>#DIV/0!</v>
      </c>
      <c r="O95" s="395">
        <f t="shared" si="61"/>
        <v>-0.26470588235294124</v>
      </c>
      <c r="P95" s="386">
        <f t="shared" si="61"/>
        <v>-0.26470588235294124</v>
      </c>
      <c r="R95" s="401"/>
      <c r="S95" s="369">
        <v>41.365000000000002</v>
      </c>
      <c r="T95" s="374">
        <v>41.365000000000002</v>
      </c>
      <c r="U95" s="19"/>
      <c r="V95" s="119">
        <v>42.109000000000002</v>
      </c>
      <c r="W95" s="375">
        <v>42.109000000000002</v>
      </c>
      <c r="X95" s="345">
        <f t="shared" si="62"/>
        <v>0</v>
      </c>
      <c r="Y95" s="323">
        <f t="shared" si="63"/>
        <v>2.7432938188049292E-3</v>
      </c>
      <c r="Z95" s="399">
        <f t="shared" si="64"/>
        <v>2.4745342518552424E-3</v>
      </c>
      <c r="AA95" s="323">
        <f t="shared" si="65"/>
        <v>0</v>
      </c>
      <c r="AB95" s="323">
        <f t="shared" si="66"/>
        <v>3.6911372996309547E-3</v>
      </c>
      <c r="AC95" s="399">
        <f t="shared" si="67"/>
        <v>3.3206062746202651E-3</v>
      </c>
      <c r="AE95" s="394"/>
      <c r="AF95" s="395">
        <f t="shared" si="68"/>
        <v>1.7986220234497759E-2</v>
      </c>
      <c r="AG95" s="386">
        <f t="shared" si="68"/>
        <v>1.7986220234497759E-2</v>
      </c>
      <c r="AI95" s="27"/>
      <c r="AJ95" s="28">
        <f t="shared" si="69"/>
        <v>3.3794934640522878</v>
      </c>
      <c r="AK95" s="402">
        <f t="shared" si="69"/>
        <v>3.3794934640522878</v>
      </c>
      <c r="AL95" s="28"/>
      <c r="AM95" s="28">
        <f t="shared" si="69"/>
        <v>4.6787777777777775</v>
      </c>
      <c r="AN95" s="402">
        <f t="shared" si="69"/>
        <v>4.6787777777777775</v>
      </c>
      <c r="AO95" s="384"/>
      <c r="AP95" s="385">
        <f t="shared" si="83"/>
        <v>0.3844612595189168</v>
      </c>
      <c r="AQ95" s="386">
        <f t="shared" si="83"/>
        <v>0.3844612595189168</v>
      </c>
    </row>
    <row r="96" spans="1:43" ht="19.5" customHeight="1" thickBot="1">
      <c r="A96" s="8" t="s">
        <v>17</v>
      </c>
      <c r="B96" s="19">
        <f t="shared" ref="B96:G96" si="84">B97-SUM(B69:B95)</f>
        <v>1318.1800000000039</v>
      </c>
      <c r="C96" s="371">
        <f t="shared" si="84"/>
        <v>4654.8400000000256</v>
      </c>
      <c r="D96" s="376">
        <f t="shared" si="84"/>
        <v>5973.0200000000041</v>
      </c>
      <c r="E96" s="21">
        <f t="shared" si="84"/>
        <v>742.44999999999891</v>
      </c>
      <c r="F96" s="119">
        <f t="shared" si="84"/>
        <v>2068.7400000000489</v>
      </c>
      <c r="G96" s="375">
        <f t="shared" si="84"/>
        <v>2811.1899999999732</v>
      </c>
      <c r="H96" s="345">
        <f t="shared" si="55"/>
        <v>0.1217431459563801</v>
      </c>
      <c r="I96" s="323">
        <f t="shared" si="56"/>
        <v>3.9574599664297445E-2</v>
      </c>
      <c r="J96" s="399">
        <f t="shared" si="57"/>
        <v>4.6500935075943516E-2</v>
      </c>
      <c r="K96" s="323">
        <f t="shared" si="58"/>
        <v>9.8094137076795887E-2</v>
      </c>
      <c r="L96" s="323">
        <f t="shared" si="59"/>
        <v>2.1431557246491793E-2</v>
      </c>
      <c r="M96" s="399">
        <f t="shared" si="60"/>
        <v>2.7005614982251794E-2</v>
      </c>
      <c r="N96" s="396">
        <f t="shared" si="61"/>
        <v>-0.43676129208454334</v>
      </c>
      <c r="O96" s="397">
        <f t="shared" si="61"/>
        <v>-0.55557226456762476</v>
      </c>
      <c r="P96" s="388">
        <f t="shared" si="61"/>
        <v>-0.52935198609748979</v>
      </c>
      <c r="R96" s="19">
        <f t="shared" ref="R96:W96" si="85">R97-SUM(R69:R95)</f>
        <v>173.30799999999999</v>
      </c>
      <c r="S96" s="119">
        <f t="shared" si="85"/>
        <v>786.89999999999964</v>
      </c>
      <c r="T96" s="375">
        <f t="shared" si="85"/>
        <v>960.20800000000418</v>
      </c>
      <c r="U96" s="119">
        <f t="shared" si="85"/>
        <v>119.22699999999986</v>
      </c>
      <c r="V96" s="123">
        <f t="shared" si="85"/>
        <v>445.96100000000661</v>
      </c>
      <c r="W96" s="376">
        <f t="shared" si="85"/>
        <v>565.18800000000374</v>
      </c>
      <c r="X96" s="345">
        <f t="shared" si="62"/>
        <v>0.10582479690881291</v>
      </c>
      <c r="Y96" s="323">
        <f t="shared" si="63"/>
        <v>5.2186580587878582E-2</v>
      </c>
      <c r="Z96" s="399">
        <f t="shared" si="64"/>
        <v>5.7441498486774538E-2</v>
      </c>
      <c r="AA96" s="323">
        <f t="shared" si="65"/>
        <v>9.3659685415571681E-2</v>
      </c>
      <c r="AB96" s="323">
        <f t="shared" si="66"/>
        <v>3.9091483561251618E-2</v>
      </c>
      <c r="AC96" s="399">
        <f t="shared" si="67"/>
        <v>4.4569256433068721E-2</v>
      </c>
      <c r="AE96" s="396">
        <f t="shared" si="68"/>
        <v>-0.31205137673967809</v>
      </c>
      <c r="AF96" s="397">
        <f t="shared" si="68"/>
        <v>-0.43326852204853628</v>
      </c>
      <c r="AG96" s="388">
        <f t="shared" si="68"/>
        <v>-0.41139003215969738</v>
      </c>
      <c r="AI96" s="27">
        <f t="shared" si="69"/>
        <v>1.3147521582788348</v>
      </c>
      <c r="AJ96" s="28">
        <f t="shared" si="69"/>
        <v>1.6904984918923001</v>
      </c>
      <c r="AK96" s="402">
        <f t="shared" si="69"/>
        <v>1.6075753973701803</v>
      </c>
      <c r="AL96" s="28">
        <f t="shared" si="69"/>
        <v>1.6058589804027212</v>
      </c>
      <c r="AM96" s="28">
        <f t="shared" si="69"/>
        <v>2.1557131393988422</v>
      </c>
      <c r="AN96" s="402">
        <f t="shared" si="69"/>
        <v>2.0104937766568929</v>
      </c>
      <c r="AO96" s="387">
        <f t="shared" si="83"/>
        <v>0.22141574006235476</v>
      </c>
      <c r="AP96" s="385">
        <f t="shared" si="83"/>
        <v>0.27519376665387796</v>
      </c>
      <c r="AQ96" s="386">
        <f t="shared" si="83"/>
        <v>0.250637313774423</v>
      </c>
    </row>
    <row r="97" spans="1:43" ht="25.5" customHeight="1" thickBot="1">
      <c r="A97" s="12" t="s">
        <v>18</v>
      </c>
      <c r="B97" s="17">
        <v>10827.550000000005</v>
      </c>
      <c r="C97" s="372">
        <v>117621.91000000003</v>
      </c>
      <c r="D97" s="18">
        <v>128449.46</v>
      </c>
      <c r="E97" s="17">
        <v>7568.7500000000009</v>
      </c>
      <c r="F97" s="373">
        <v>96527.750000000029</v>
      </c>
      <c r="G97" s="378">
        <v>104096.49999999997</v>
      </c>
      <c r="H97" s="334">
        <f t="shared" ref="H97:M97" si="86">SUM(H69:H96)</f>
        <v>1</v>
      </c>
      <c r="I97" s="338">
        <f t="shared" si="86"/>
        <v>0.99999999999999978</v>
      </c>
      <c r="J97" s="335">
        <f t="shared" si="86"/>
        <v>1.0000000000000002</v>
      </c>
      <c r="K97" s="338">
        <f t="shared" si="86"/>
        <v>0.99999999999999989</v>
      </c>
      <c r="L97" s="338">
        <f t="shared" si="86"/>
        <v>1</v>
      </c>
      <c r="M97" s="335">
        <f t="shared" si="86"/>
        <v>1</v>
      </c>
      <c r="N97" s="389">
        <f t="shared" si="61"/>
        <v>-0.30097298096060532</v>
      </c>
      <c r="O97" s="390">
        <f t="shared" si="61"/>
        <v>-0.17933869633642233</v>
      </c>
      <c r="P97" s="391">
        <f t="shared" si="61"/>
        <v>-0.18959176628691188</v>
      </c>
      <c r="R97" s="17">
        <v>1637.6879999999999</v>
      </c>
      <c r="S97" s="372">
        <v>15078.589000000002</v>
      </c>
      <c r="T97" s="18">
        <v>16716.277000000002</v>
      </c>
      <c r="U97" s="17">
        <v>1272.981</v>
      </c>
      <c r="V97" s="373">
        <v>11408.137000000006</v>
      </c>
      <c r="W97" s="378">
        <v>12681.118000000004</v>
      </c>
      <c r="X97" s="334">
        <f t="shared" ref="X97:AC97" si="87">SUM(X69:X96)</f>
        <v>1</v>
      </c>
      <c r="Y97" s="338">
        <f t="shared" si="87"/>
        <v>1.0000000000000002</v>
      </c>
      <c r="Z97" s="335">
        <f t="shared" si="87"/>
        <v>1.0000000000000002</v>
      </c>
      <c r="AA97" s="338">
        <f t="shared" si="87"/>
        <v>0.99999999999999967</v>
      </c>
      <c r="AB97" s="338">
        <f t="shared" si="87"/>
        <v>1</v>
      </c>
      <c r="AC97" s="335">
        <f t="shared" si="87"/>
        <v>0.99999999999999989</v>
      </c>
      <c r="AE97" s="389">
        <f t="shared" si="68"/>
        <v>-0.22269626448993943</v>
      </c>
      <c r="AF97" s="390">
        <f t="shared" si="68"/>
        <v>-0.24342145011048416</v>
      </c>
      <c r="AG97" s="391">
        <f t="shared" si="68"/>
        <v>-0.24139101068976049</v>
      </c>
      <c r="AI97" s="403">
        <f t="shared" si="69"/>
        <v>1.5125194526924366</v>
      </c>
      <c r="AJ97" s="404">
        <f t="shared" si="69"/>
        <v>1.2819541019185965</v>
      </c>
      <c r="AK97" s="405">
        <f t="shared" si="69"/>
        <v>1.3013894336340535</v>
      </c>
      <c r="AL97" s="404">
        <f t="shared" si="69"/>
        <v>1.6818906688687032</v>
      </c>
      <c r="AM97" s="404">
        <f t="shared" si="69"/>
        <v>1.1818505041296419</v>
      </c>
      <c r="AN97" s="405">
        <f t="shared" si="69"/>
        <v>1.2182079128500964</v>
      </c>
      <c r="AO97" s="389">
        <f t="shared" si="83"/>
        <v>0.11197952917218276</v>
      </c>
      <c r="AP97" s="390">
        <f t="shared" si="83"/>
        <v>-7.8086725288477724E-2</v>
      </c>
      <c r="AQ97" s="391">
        <f t="shared" si="83"/>
        <v>-6.3917470538912793E-2</v>
      </c>
    </row>
  </sheetData>
  <mergeCells count="66"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H38:J38"/>
    <mergeCell ref="K38:M38"/>
    <mergeCell ref="N38:P38"/>
    <mergeCell ref="AE38:AG38"/>
    <mergeCell ref="AI38:AK38"/>
    <mergeCell ref="AL38:AN38"/>
    <mergeCell ref="AO38:AQ38"/>
    <mergeCell ref="AE37:AG37"/>
    <mergeCell ref="AI37:AN37"/>
    <mergeCell ref="AO37:AQ37"/>
    <mergeCell ref="X66:AC66"/>
    <mergeCell ref="X67:Z67"/>
    <mergeCell ref="AA67:AC67"/>
    <mergeCell ref="X38:Z38"/>
    <mergeCell ref="AA38:AC38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AE67:AG67"/>
    <mergeCell ref="AI67:AK67"/>
    <mergeCell ref="AL67:AN67"/>
    <mergeCell ref="AO67:AQ67"/>
    <mergeCell ref="AE66:AG66"/>
    <mergeCell ref="AI66:AN66"/>
    <mergeCell ref="AO66:AQ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949DBE0A-17A4-4320-9018-BB15F8547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D5D7ED8E-E35F-43AD-8C91-E61488B89B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86" id="{ABADFFAA-6EC4-44FC-B9DD-EDF60184762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E13D9769-D965-4BFC-A396-FD1B253E3A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2F8B4A8E-10F9-4518-99A4-97BFE5F459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88" id="{0AED9A8E-D83A-4F45-9ADE-69939E8B73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9354B89D-701A-4B1D-82D6-8DF2CF4679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C071F501-3168-49C2-AF4D-EE98876D9E3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90" id="{46EF53EF-C481-4D72-9A67-5FF62DC9B4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C163B99F-B978-412C-B002-98BEAE48A6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858E5023-B662-44A9-981A-5D014E3ED1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92" id="{5DA09B15-D264-4DBE-805C-99B5376937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/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92</v>
      </c>
    </row>
    <row r="2" spans="1:18" ht="15.75" thickBot="1"/>
    <row r="3" spans="1:18">
      <c r="A3" s="441" t="s">
        <v>16</v>
      </c>
      <c r="B3" s="428"/>
      <c r="C3" s="428"/>
      <c r="D3" s="456" t="s">
        <v>1</v>
      </c>
      <c r="E3" s="454"/>
      <c r="F3" s="456" t="s">
        <v>102</v>
      </c>
      <c r="G3" s="454"/>
      <c r="H3" s="130" t="s">
        <v>0</v>
      </c>
      <c r="J3" s="458" t="s">
        <v>19</v>
      </c>
      <c r="K3" s="454"/>
      <c r="L3" s="452" t="s">
        <v>102</v>
      </c>
      <c r="M3" s="453"/>
      <c r="N3" s="130" t="s">
        <v>0</v>
      </c>
      <c r="P3" s="464" t="s">
        <v>22</v>
      </c>
      <c r="Q3" s="454"/>
      <c r="R3" s="130" t="s">
        <v>0</v>
      </c>
    </row>
    <row r="4" spans="1:18">
      <c r="A4" s="455"/>
      <c r="B4" s="429"/>
      <c r="C4" s="429"/>
      <c r="D4" s="459" t="s">
        <v>164</v>
      </c>
      <c r="E4" s="461"/>
      <c r="F4" s="459" t="str">
        <f>D4</f>
        <v>jan-fev</v>
      </c>
      <c r="G4" s="461"/>
      <c r="H4" s="131" t="s">
        <v>162</v>
      </c>
      <c r="J4" s="462" t="str">
        <f>D4</f>
        <v>jan-fev</v>
      </c>
      <c r="K4" s="461"/>
      <c r="L4" s="463" t="str">
        <f>D4</f>
        <v>jan-fev</v>
      </c>
      <c r="M4" s="451"/>
      <c r="N4" s="131" t="str">
        <f>H4</f>
        <v>2026/2025</v>
      </c>
      <c r="P4" s="462" t="str">
        <f>D4</f>
        <v>jan-fev</v>
      </c>
      <c r="Q4" s="460"/>
      <c r="R4" s="131" t="str">
        <f>N4</f>
        <v>2026/2025</v>
      </c>
    </row>
    <row r="5" spans="1:18" ht="19.5" customHeight="1" thickBot="1">
      <c r="A5" s="442"/>
      <c r="B5" s="465"/>
      <c r="C5" s="465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1373.2399999999993</v>
      </c>
      <c r="E6" s="147">
        <v>323.22000000000003</v>
      </c>
      <c r="F6" s="248">
        <f>D6/D8</f>
        <v>0.5090146191026893</v>
      </c>
      <c r="G6" s="256">
        <f>E6/E8</f>
        <v>0.10822557206667248</v>
      </c>
      <c r="H6" s="165">
        <f>(E6-D6)/D6</f>
        <v>-0.76462963502373937</v>
      </c>
      <c r="I6" s="1"/>
      <c r="J6" s="19">
        <v>405.06200000000013</v>
      </c>
      <c r="K6" s="147">
        <v>111.416</v>
      </c>
      <c r="L6" s="247">
        <f>J6/J8</f>
        <v>0.27166789960423043</v>
      </c>
      <c r="M6" s="246">
        <f>K6/K8</f>
        <v>6.4171258514861815E-2</v>
      </c>
      <c r="N6" s="165">
        <f>(K6-J6)/J6</f>
        <v>-0.72494087324903356</v>
      </c>
      <c r="P6" s="27">
        <f t="shared" ref="P6:Q8" si="0">(J6/D6)*10</f>
        <v>2.9496810462847014</v>
      </c>
      <c r="Q6" s="152">
        <f t="shared" si="0"/>
        <v>3.4470639193119235</v>
      </c>
      <c r="R6" s="165">
        <f>(Q6-P6)/P6</f>
        <v>0.16862259519676046</v>
      </c>
    </row>
    <row r="7" spans="1:18" ht="24" customHeight="1" thickBot="1">
      <c r="A7" s="161" t="s">
        <v>21</v>
      </c>
      <c r="B7" s="1"/>
      <c r="C7" s="1"/>
      <c r="D7" s="117">
        <v>1324.6000000000008</v>
      </c>
      <c r="E7" s="140">
        <v>2663.3199999999997</v>
      </c>
      <c r="F7" s="248">
        <f>D7/D8</f>
        <v>0.4909853808973107</v>
      </c>
      <c r="G7" s="228">
        <f>E7/E8</f>
        <v>0.8917744279333274</v>
      </c>
      <c r="H7" s="55">
        <f t="shared" ref="H7:H8" si="1">(E7-D7)/D7</f>
        <v>1.0106598218330047</v>
      </c>
      <c r="J7" s="19">
        <v>1085.9570000000001</v>
      </c>
      <c r="K7" s="140">
        <v>1624.8129999999996</v>
      </c>
      <c r="L7" s="247">
        <f>J7/J8</f>
        <v>0.72833210039576957</v>
      </c>
      <c r="M7" s="215">
        <f>K7/K8</f>
        <v>0.93582874148513817</v>
      </c>
      <c r="N7" s="102">
        <f t="shared" ref="N7:N8" si="2">(K7-J7)/J7</f>
        <v>0.49620380917476425</v>
      </c>
      <c r="P7" s="27">
        <f t="shared" si="0"/>
        <v>8.1983768684885963</v>
      </c>
      <c r="Q7" s="152">
        <f t="shared" si="0"/>
        <v>6.100705134944354</v>
      </c>
      <c r="R7" s="102">
        <f t="shared" ref="R7:R8" si="3">(Q7-P7)/P7</f>
        <v>-0.25586427254971467</v>
      </c>
    </row>
    <row r="8" spans="1:18" ht="26.25" customHeight="1" thickBot="1">
      <c r="A8" s="12" t="s">
        <v>12</v>
      </c>
      <c r="B8" s="162"/>
      <c r="C8" s="162"/>
      <c r="D8" s="163">
        <v>2697.84</v>
      </c>
      <c r="E8" s="145">
        <v>2986.54</v>
      </c>
      <c r="F8" s="257">
        <f>SUM(F6:F7)</f>
        <v>1</v>
      </c>
      <c r="G8" s="258">
        <f>SUM(G6:G7)</f>
        <v>0.99999999999999989</v>
      </c>
      <c r="H8" s="164">
        <f t="shared" si="1"/>
        <v>0.1070115351540491</v>
      </c>
      <c r="I8" s="1"/>
      <c r="J8" s="17">
        <v>1491.0190000000002</v>
      </c>
      <c r="K8" s="145">
        <v>1736.2289999999996</v>
      </c>
      <c r="L8" s="243">
        <f>SUM(L6:L7)</f>
        <v>1</v>
      </c>
      <c r="M8" s="244">
        <f>SUM(M6:M7)</f>
        <v>1</v>
      </c>
      <c r="N8" s="164">
        <f t="shared" si="2"/>
        <v>0.16445799818781606</v>
      </c>
      <c r="O8" s="1"/>
      <c r="P8" s="29">
        <f t="shared" si="0"/>
        <v>5.526713963763604</v>
      </c>
      <c r="Q8" s="146">
        <f t="shared" si="0"/>
        <v>5.8135132963228342</v>
      </c>
      <c r="R8" s="164">
        <f t="shared" si="3"/>
        <v>5.1893283140697299E-2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zoomScaleNormal="100" workbookViewId="0"/>
  </sheetViews>
  <sheetFormatPr defaultRowHeight="1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93</v>
      </c>
    </row>
    <row r="3" spans="1:16" ht="8.25" customHeight="1" thickBot="1"/>
    <row r="4" spans="1:16">
      <c r="A4" s="468" t="s">
        <v>3</v>
      </c>
      <c r="B4" s="456" t="s">
        <v>1</v>
      </c>
      <c r="C4" s="454"/>
      <c r="D4" s="456" t="s">
        <v>102</v>
      </c>
      <c r="E4" s="454"/>
      <c r="F4" s="130" t="s">
        <v>0</v>
      </c>
      <c r="H4" s="466" t="s">
        <v>19</v>
      </c>
      <c r="I4" s="467"/>
      <c r="J4" s="456" t="s">
        <v>13</v>
      </c>
      <c r="K4" s="457"/>
      <c r="L4" s="130" t="s">
        <v>0</v>
      </c>
      <c r="N4" s="464" t="s">
        <v>22</v>
      </c>
      <c r="O4" s="454"/>
      <c r="P4" s="130" t="s">
        <v>0</v>
      </c>
    </row>
    <row r="5" spans="1:16">
      <c r="A5" s="469"/>
      <c r="B5" s="459" t="s">
        <v>164</v>
      </c>
      <c r="C5" s="461"/>
      <c r="D5" s="459" t="str">
        <f>B5</f>
        <v>jan-fev</v>
      </c>
      <c r="E5" s="461"/>
      <c r="F5" s="131" t="s">
        <v>162</v>
      </c>
      <c r="H5" s="462" t="str">
        <f>B5</f>
        <v>jan-fev</v>
      </c>
      <c r="I5" s="461"/>
      <c r="J5" s="459" t="str">
        <f>B5</f>
        <v>jan-fev</v>
      </c>
      <c r="K5" s="460"/>
      <c r="L5" s="131" t="str">
        <f>F5</f>
        <v>2026/2025</v>
      </c>
      <c r="N5" s="462" t="str">
        <f>B5</f>
        <v>jan-fev</v>
      </c>
      <c r="O5" s="460"/>
      <c r="P5" s="131" t="str">
        <f>L5</f>
        <v>2026/2025</v>
      </c>
    </row>
    <row r="6" spans="1:16" ht="19.5" customHeight="1" thickBot="1">
      <c r="A6" s="470"/>
      <c r="B6" s="99">
        <f>'6'!E6</f>
        <v>2025</v>
      </c>
      <c r="C6" s="134">
        <f>'6'!F6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177</v>
      </c>
      <c r="B7" s="39">
        <v>63.49</v>
      </c>
      <c r="C7" s="147">
        <v>1075.78</v>
      </c>
      <c r="D7" s="247">
        <f>B7/$B$33</f>
        <v>2.3533641728197368E-2</v>
      </c>
      <c r="E7" s="246">
        <f>C7/$C$33</f>
        <v>0.36020947316962099</v>
      </c>
      <c r="F7" s="52">
        <f>(C7-B7)/B7</f>
        <v>15.944085682784689</v>
      </c>
      <c r="H7" s="39">
        <v>115.36000000000001</v>
      </c>
      <c r="I7" s="147">
        <v>474.97400000000005</v>
      </c>
      <c r="J7" s="247">
        <f>H7/$H$33</f>
        <v>7.7369906084362436E-2</v>
      </c>
      <c r="K7" s="246">
        <f>I7/$I$33</f>
        <v>0.27356644774393241</v>
      </c>
      <c r="L7" s="52">
        <f>(I7-H7)/H7</f>
        <v>3.1173196948682387</v>
      </c>
      <c r="N7" s="27">
        <f t="shared" ref="N7:N33" si="0">(H7/B7)*10</f>
        <v>18.169790518191842</v>
      </c>
      <c r="O7" s="151">
        <f t="shared" ref="O7:O33" si="1">(I7/C7)*10</f>
        <v>4.4151592333004892</v>
      </c>
      <c r="P7" s="61">
        <f>(O7-N7)/N7</f>
        <v>-0.7570054960798821</v>
      </c>
    </row>
    <row r="8" spans="1:16" ht="20.100000000000001" customHeight="1">
      <c r="A8" s="8" t="s">
        <v>172</v>
      </c>
      <c r="B8" s="19">
        <v>341.42000000000007</v>
      </c>
      <c r="C8" s="140">
        <v>620.9799999999999</v>
      </c>
      <c r="D8" s="247">
        <f t="shared" ref="D8:D32" si="2">B8/$B$33</f>
        <v>0.12655309432731371</v>
      </c>
      <c r="E8" s="215">
        <f t="shared" ref="E8:E32" si="3">C8/$C$33</f>
        <v>0.20792622901417687</v>
      </c>
      <c r="F8" s="52">
        <f t="shared" ref="F8:F33" si="4">(C8-B8)/B8</f>
        <v>0.81881553511803573</v>
      </c>
      <c r="H8" s="19">
        <v>158.29999999999998</v>
      </c>
      <c r="I8" s="140">
        <v>420.68700000000001</v>
      </c>
      <c r="J8" s="247">
        <f t="shared" ref="J8:J32" si="5">H8/$H$33</f>
        <v>0.10616900254121507</v>
      </c>
      <c r="K8" s="215">
        <f t="shared" ref="K8:K32" si="6">I8/$I$33</f>
        <v>0.24229925891112286</v>
      </c>
      <c r="L8" s="52">
        <f t="shared" ref="L8:L31" si="7">(I8-H8)/H8</f>
        <v>1.6575300063171199</v>
      </c>
      <c r="N8" s="27">
        <f t="shared" si="0"/>
        <v>4.6365180715833851</v>
      </c>
      <c r="O8" s="152">
        <f t="shared" si="1"/>
        <v>6.7745660085671044</v>
      </c>
      <c r="P8" s="52">
        <f t="shared" ref="P8:P64" si="8">(O8-N8)/N8</f>
        <v>0.46113223414086024</v>
      </c>
    </row>
    <row r="9" spans="1:16" ht="20.100000000000001" customHeight="1">
      <c r="A9" s="8" t="s">
        <v>169</v>
      </c>
      <c r="B9" s="19">
        <v>41.6</v>
      </c>
      <c r="C9" s="140">
        <v>77.679999999999993</v>
      </c>
      <c r="D9" s="247">
        <f t="shared" si="2"/>
        <v>1.5419743201968979E-2</v>
      </c>
      <c r="E9" s="215">
        <f t="shared" si="3"/>
        <v>2.6010031675450514E-2</v>
      </c>
      <c r="F9" s="52">
        <f t="shared" si="4"/>
        <v>0.86730769230769211</v>
      </c>
      <c r="H9" s="19">
        <v>179.23899999999998</v>
      </c>
      <c r="I9" s="140">
        <v>173.24799999999999</v>
      </c>
      <c r="J9" s="247">
        <f t="shared" si="5"/>
        <v>0.12021241848695419</v>
      </c>
      <c r="K9" s="215">
        <f t="shared" si="6"/>
        <v>9.9784072262357082E-2</v>
      </c>
      <c r="L9" s="52">
        <f t="shared" si="7"/>
        <v>-3.3424645305988016E-2</v>
      </c>
      <c r="N9" s="27">
        <f t="shared" ref="N9:N15" si="9">(H9/B9)*10</f>
        <v>43.086298076923065</v>
      </c>
      <c r="O9" s="152">
        <f t="shared" ref="O9:O15" si="10">(I9/C9)*10</f>
        <v>22.302780638516992</v>
      </c>
      <c r="P9" s="52">
        <f t="shared" ref="P9:P15" si="11">(O9-N9)/N9</f>
        <v>-0.48236953198672883</v>
      </c>
    </row>
    <row r="10" spans="1:16" ht="20.100000000000001" customHeight="1">
      <c r="A10" s="8" t="s">
        <v>183</v>
      </c>
      <c r="B10" s="19">
        <v>38.709999999999994</v>
      </c>
      <c r="C10" s="140">
        <v>24.94</v>
      </c>
      <c r="D10" s="247">
        <f t="shared" si="2"/>
        <v>1.4348515849716805E-2</v>
      </c>
      <c r="E10" s="215">
        <f t="shared" si="3"/>
        <v>8.3508005919893918E-3</v>
      </c>
      <c r="F10" s="52">
        <f t="shared" si="4"/>
        <v>-0.35572203564970278</v>
      </c>
      <c r="H10" s="19">
        <v>207.708</v>
      </c>
      <c r="I10" s="140">
        <v>145.48399999999998</v>
      </c>
      <c r="J10" s="247">
        <f t="shared" si="5"/>
        <v>0.13930607188774924</v>
      </c>
      <c r="K10" s="215">
        <f t="shared" si="6"/>
        <v>8.3793094113737282E-2</v>
      </c>
      <c r="L10" s="52">
        <f t="shared" si="7"/>
        <v>-0.29957440252662398</v>
      </c>
      <c r="N10" s="27">
        <f t="shared" si="9"/>
        <v>53.657452854559551</v>
      </c>
      <c r="O10" s="152">
        <f t="shared" si="10"/>
        <v>58.333600641539682</v>
      </c>
      <c r="P10" s="52">
        <f t="shared" si="11"/>
        <v>8.7148150689429799E-2</v>
      </c>
    </row>
    <row r="11" spans="1:16" ht="20.100000000000001" customHeight="1">
      <c r="A11" s="8" t="s">
        <v>188</v>
      </c>
      <c r="B11" s="19">
        <v>70.11</v>
      </c>
      <c r="C11" s="140">
        <v>137.25</v>
      </c>
      <c r="D11" s="247">
        <f t="shared" si="2"/>
        <v>2.5987456631972237E-2</v>
      </c>
      <c r="E11" s="215">
        <f t="shared" si="3"/>
        <v>4.5956190106276822E-2</v>
      </c>
      <c r="F11" s="52">
        <f t="shared" si="4"/>
        <v>0.95763799743260591</v>
      </c>
      <c r="H11" s="19">
        <v>34.716999999999999</v>
      </c>
      <c r="I11" s="140">
        <v>65.34</v>
      </c>
      <c r="J11" s="247">
        <f t="shared" si="5"/>
        <v>2.3284076192188023E-2</v>
      </c>
      <c r="K11" s="215">
        <f t="shared" si="6"/>
        <v>3.763328454944595E-2</v>
      </c>
      <c r="L11" s="52">
        <f t="shared" si="7"/>
        <v>0.8820750640896392</v>
      </c>
      <c r="N11" s="27">
        <f t="shared" si="9"/>
        <v>4.9517900442162315</v>
      </c>
      <c r="O11" s="152">
        <f t="shared" si="10"/>
        <v>4.7606557377049183</v>
      </c>
      <c r="P11" s="52">
        <f t="shared" si="11"/>
        <v>-3.8599032835521976E-2</v>
      </c>
    </row>
    <row r="12" spans="1:16" ht="20.100000000000001" customHeight="1">
      <c r="A12" s="8" t="s">
        <v>170</v>
      </c>
      <c r="B12" s="19">
        <v>158.99999999999997</v>
      </c>
      <c r="C12" s="140">
        <v>85.550000000000011</v>
      </c>
      <c r="D12" s="247">
        <f t="shared" si="2"/>
        <v>5.8936037719064117E-2</v>
      </c>
      <c r="E12" s="215">
        <f t="shared" si="3"/>
        <v>2.8645188077172916E-2</v>
      </c>
      <c r="F12" s="52">
        <f t="shared" si="4"/>
        <v>-0.46194968553459104</v>
      </c>
      <c r="H12" s="19">
        <v>102.066</v>
      </c>
      <c r="I12" s="140">
        <v>61.397999999999996</v>
      </c>
      <c r="J12" s="247">
        <f t="shared" si="5"/>
        <v>6.8453856054148193E-2</v>
      </c>
      <c r="K12" s="215">
        <f t="shared" si="6"/>
        <v>3.5362846721256232E-2</v>
      </c>
      <c r="L12" s="52">
        <f t="shared" si="7"/>
        <v>-0.39844806301804719</v>
      </c>
      <c r="N12" s="27">
        <f t="shared" si="9"/>
        <v>6.4192452830188698</v>
      </c>
      <c r="O12" s="152">
        <f t="shared" si="10"/>
        <v>7.1768556399766208</v>
      </c>
      <c r="P12" s="52">
        <f t="shared" si="11"/>
        <v>0.11802171806113924</v>
      </c>
    </row>
    <row r="13" spans="1:16" ht="20.100000000000001" customHeight="1">
      <c r="A13" s="8" t="s">
        <v>174</v>
      </c>
      <c r="B13" s="19">
        <v>100.60000000000001</v>
      </c>
      <c r="C13" s="140">
        <v>125.50999999999999</v>
      </c>
      <c r="D13" s="247">
        <f t="shared" si="2"/>
        <v>3.7289090531684603E-2</v>
      </c>
      <c r="E13" s="215">
        <f t="shared" si="3"/>
        <v>4.2025219819590551E-2</v>
      </c>
      <c r="F13" s="52">
        <f t="shared" si="4"/>
        <v>0.24761431411530796</v>
      </c>
      <c r="H13" s="19">
        <v>47.784999999999997</v>
      </c>
      <c r="I13" s="140">
        <v>51.567999999999998</v>
      </c>
      <c r="J13" s="247">
        <f t="shared" si="5"/>
        <v>3.2048552030524084E-2</v>
      </c>
      <c r="K13" s="215">
        <f t="shared" si="6"/>
        <v>2.9701151173030741E-2</v>
      </c>
      <c r="L13" s="52">
        <f t="shared" si="7"/>
        <v>7.9167102647274279E-2</v>
      </c>
      <c r="N13" s="27">
        <f t="shared" si="9"/>
        <v>4.7499999999999991</v>
      </c>
      <c r="O13" s="152">
        <f t="shared" si="10"/>
        <v>4.1086765994741459</v>
      </c>
      <c r="P13" s="52">
        <f t="shared" si="11"/>
        <v>-0.13501545274228491</v>
      </c>
    </row>
    <row r="14" spans="1:16" ht="20.100000000000001" customHeight="1">
      <c r="A14" s="8" t="s">
        <v>179</v>
      </c>
      <c r="B14" s="19">
        <v>53.56</v>
      </c>
      <c r="C14" s="140">
        <v>49.91</v>
      </c>
      <c r="D14" s="247">
        <f t="shared" si="2"/>
        <v>1.9852919372535062E-2</v>
      </c>
      <c r="E14" s="215">
        <f t="shared" si="3"/>
        <v>1.671164625285447E-2</v>
      </c>
      <c r="F14" s="52">
        <f t="shared" si="4"/>
        <v>-6.8147871545929897E-2</v>
      </c>
      <c r="H14" s="19">
        <v>46.306999999999995</v>
      </c>
      <c r="I14" s="140">
        <v>36.652000000000001</v>
      </c>
      <c r="J14" s="247">
        <f t="shared" si="5"/>
        <v>3.1057283642931435E-2</v>
      </c>
      <c r="K14" s="215">
        <f t="shared" si="6"/>
        <v>2.1110118538510757E-2</v>
      </c>
      <c r="L14" s="52">
        <f t="shared" si="7"/>
        <v>-0.20849979484743117</v>
      </c>
      <c r="N14" s="27">
        <f t="shared" si="9"/>
        <v>8.6458177744585498</v>
      </c>
      <c r="O14" s="152">
        <f t="shared" si="10"/>
        <v>7.3436185133239835</v>
      </c>
      <c r="P14" s="52">
        <f t="shared" si="11"/>
        <v>-0.15061608920113023</v>
      </c>
    </row>
    <row r="15" spans="1:16" ht="20.100000000000001" customHeight="1">
      <c r="A15" s="8" t="s">
        <v>196</v>
      </c>
      <c r="B15" s="19">
        <v>9.43</v>
      </c>
      <c r="C15" s="140">
        <v>106.65</v>
      </c>
      <c r="D15" s="247">
        <f t="shared" si="2"/>
        <v>3.4953889037155641E-3</v>
      </c>
      <c r="E15" s="215">
        <f t="shared" si="3"/>
        <v>3.571021985307412E-2</v>
      </c>
      <c r="F15" s="52">
        <f t="shared" si="4"/>
        <v>10.309650053022269</v>
      </c>
      <c r="H15" s="19">
        <v>4.03</v>
      </c>
      <c r="I15" s="140">
        <v>34.376000000000005</v>
      </c>
      <c r="J15" s="247">
        <f t="shared" si="5"/>
        <v>2.7028495277390827E-3</v>
      </c>
      <c r="K15" s="215">
        <f t="shared" si="6"/>
        <v>1.9799231552980627E-2</v>
      </c>
      <c r="L15" s="52">
        <f t="shared" si="7"/>
        <v>7.5300248138957819</v>
      </c>
      <c r="N15" s="27">
        <f t="shared" si="9"/>
        <v>4.2735949098621422</v>
      </c>
      <c r="O15" s="152">
        <f t="shared" si="10"/>
        <v>3.223253633380216</v>
      </c>
      <c r="P15" s="52">
        <f t="shared" si="11"/>
        <v>-0.24577464608497676</v>
      </c>
    </row>
    <row r="16" spans="1:16" ht="20.100000000000001" customHeight="1">
      <c r="A16" s="8" t="s">
        <v>171</v>
      </c>
      <c r="B16" s="19">
        <v>45.410000000000004</v>
      </c>
      <c r="C16" s="140">
        <v>52.050000000000018</v>
      </c>
      <c r="D16" s="247">
        <f t="shared" si="2"/>
        <v>1.6831984105803159E-2</v>
      </c>
      <c r="E16" s="215">
        <f t="shared" si="3"/>
        <v>1.7428194499320288E-2</v>
      </c>
      <c r="F16" s="52">
        <f t="shared" si="4"/>
        <v>0.14622329883285651</v>
      </c>
      <c r="H16" s="19">
        <v>25.721000000000004</v>
      </c>
      <c r="I16" s="140">
        <v>24.949999999999996</v>
      </c>
      <c r="J16" s="247">
        <f t="shared" si="5"/>
        <v>1.7250618536718849E-2</v>
      </c>
      <c r="K16" s="215">
        <f t="shared" si="6"/>
        <v>1.4370224204295626E-2</v>
      </c>
      <c r="L16" s="52">
        <f t="shared" si="7"/>
        <v>-2.9975506395552576E-2</v>
      </c>
      <c r="N16" s="27">
        <f t="shared" ref="N16:N18" si="12">(H16/B16)*10</f>
        <v>5.6641708874697203</v>
      </c>
      <c r="O16" s="152">
        <f t="shared" ref="O16:O19" si="13">(I16/C16)*10</f>
        <v>4.793467819404416</v>
      </c>
      <c r="P16" s="52">
        <f t="shared" ref="P16:P18" si="14">(O16-N16)/N16</f>
        <v>-0.15372118627131709</v>
      </c>
    </row>
    <row r="17" spans="1:16" ht="20.100000000000001" customHeight="1">
      <c r="A17" s="8" t="s">
        <v>192</v>
      </c>
      <c r="B17" s="19">
        <v>9.2499999999999982</v>
      </c>
      <c r="C17" s="140">
        <v>77.28</v>
      </c>
      <c r="D17" s="247">
        <f t="shared" si="2"/>
        <v>3.4286688610147362E-3</v>
      </c>
      <c r="E17" s="215">
        <f t="shared" si="3"/>
        <v>2.5876097423774665E-2</v>
      </c>
      <c r="F17" s="52">
        <f t="shared" si="4"/>
        <v>7.3545945945945963</v>
      </c>
      <c r="H17" s="19">
        <v>4.4489999999999998</v>
      </c>
      <c r="I17" s="140">
        <v>24.27</v>
      </c>
      <c r="J17" s="247">
        <f t="shared" si="5"/>
        <v>2.9838653967521533E-3</v>
      </c>
      <c r="K17" s="215">
        <f t="shared" si="6"/>
        <v>1.3978570799128454E-2</v>
      </c>
      <c r="L17" s="52">
        <f t="shared" si="7"/>
        <v>4.4551584625758593</v>
      </c>
      <c r="N17" s="27">
        <f t="shared" si="12"/>
        <v>4.8097297297297299</v>
      </c>
      <c r="O17" s="152">
        <f t="shared" si="13"/>
        <v>3.1405279503105588</v>
      </c>
      <c r="P17" s="52">
        <f t="shared" si="14"/>
        <v>-0.34704689727191129</v>
      </c>
    </row>
    <row r="18" spans="1:16" ht="20.100000000000001" customHeight="1">
      <c r="A18" s="8" t="s">
        <v>184</v>
      </c>
      <c r="B18" s="19">
        <v>57.45</v>
      </c>
      <c r="C18" s="140">
        <v>30.499999999999996</v>
      </c>
      <c r="D18" s="247">
        <f t="shared" si="2"/>
        <v>2.1294813628680718E-2</v>
      </c>
      <c r="E18" s="215">
        <f t="shared" si="3"/>
        <v>1.0212486690283738E-2</v>
      </c>
      <c r="F18" s="52">
        <f t="shared" si="4"/>
        <v>-0.46910356832027861</v>
      </c>
      <c r="H18" s="19">
        <v>29.236999999999995</v>
      </c>
      <c r="I18" s="140">
        <v>22.488</v>
      </c>
      <c r="J18" s="247">
        <f t="shared" si="5"/>
        <v>1.9608737380274827E-2</v>
      </c>
      <c r="K18" s="215">
        <f t="shared" si="6"/>
        <v>1.2952208493234474E-2</v>
      </c>
      <c r="L18" s="52">
        <f t="shared" si="7"/>
        <v>-0.23083763724048284</v>
      </c>
      <c r="N18" s="27">
        <f t="shared" si="12"/>
        <v>5.0891209747606601</v>
      </c>
      <c r="O18" s="152">
        <f t="shared" si="13"/>
        <v>7.3731147540983608</v>
      </c>
      <c r="P18" s="52">
        <f t="shared" si="14"/>
        <v>0.44879927018145138</v>
      </c>
    </row>
    <row r="19" spans="1:16" ht="20.100000000000001" customHeight="1">
      <c r="A19" s="8" t="s">
        <v>234</v>
      </c>
      <c r="B19" s="19"/>
      <c r="C19" s="140">
        <v>45</v>
      </c>
      <c r="D19" s="247">
        <f t="shared" si="2"/>
        <v>0</v>
      </c>
      <c r="E19" s="215">
        <f t="shared" si="3"/>
        <v>1.5067603313533384E-2</v>
      </c>
      <c r="F19" s="52"/>
      <c r="H19" s="19"/>
      <c r="I19" s="140">
        <v>19.242999999999999</v>
      </c>
      <c r="J19" s="247">
        <f t="shared" si="5"/>
        <v>0</v>
      </c>
      <c r="K19" s="215">
        <f t="shared" si="6"/>
        <v>1.1083215405341114E-2</v>
      </c>
      <c r="L19" s="52"/>
      <c r="N19" s="27"/>
      <c r="O19" s="152">
        <f t="shared" si="13"/>
        <v>4.2762222222222217</v>
      </c>
      <c r="P19" s="52"/>
    </row>
    <row r="20" spans="1:16" ht="20.100000000000001" customHeight="1">
      <c r="A20" s="8" t="s">
        <v>235</v>
      </c>
      <c r="B20" s="19"/>
      <c r="C20" s="140">
        <v>78.12</v>
      </c>
      <c r="D20" s="247">
        <f t="shared" si="2"/>
        <v>0</v>
      </c>
      <c r="E20" s="215">
        <f t="shared" si="3"/>
        <v>2.6157359352293956E-2</v>
      </c>
      <c r="F20" s="52"/>
      <c r="H20" s="19"/>
      <c r="I20" s="140">
        <v>18.748999999999999</v>
      </c>
      <c r="J20" s="247">
        <f t="shared" si="5"/>
        <v>0</v>
      </c>
      <c r="K20" s="215">
        <f t="shared" si="6"/>
        <v>1.0798690725704959E-2</v>
      </c>
      <c r="L20" s="52"/>
      <c r="N20" s="27"/>
      <c r="O20" s="152">
        <f t="shared" ref="O20:O31" si="15">(I20/C20)*10</f>
        <v>2.4000256016385046</v>
      </c>
      <c r="P20" s="52"/>
    </row>
    <row r="21" spans="1:16" ht="20.100000000000001" customHeight="1">
      <c r="A21" s="8" t="s">
        <v>236</v>
      </c>
      <c r="B21" s="19">
        <v>4.13</v>
      </c>
      <c r="C21" s="140">
        <v>4.43</v>
      </c>
      <c r="D21" s="247">
        <f t="shared" si="2"/>
        <v>1.5308543130800934E-3</v>
      </c>
      <c r="E21" s="215">
        <f t="shared" si="3"/>
        <v>1.4833218373100643E-3</v>
      </c>
      <c r="F21" s="52">
        <f t="shared" si="4"/>
        <v>7.2639225181598016E-2</v>
      </c>
      <c r="H21" s="19">
        <v>18.541</v>
      </c>
      <c r="I21" s="140">
        <v>17.434000000000001</v>
      </c>
      <c r="J21" s="247">
        <f t="shared" si="5"/>
        <v>1.2435119874394624E-2</v>
      </c>
      <c r="K21" s="215">
        <f t="shared" si="6"/>
        <v>1.0041302155418437E-2</v>
      </c>
      <c r="L21" s="52">
        <f t="shared" si="7"/>
        <v>-5.9705517501752833E-2</v>
      </c>
      <c r="N21" s="27">
        <f t="shared" ref="N21:N31" si="16">(H21/B21)*10</f>
        <v>44.893462469733656</v>
      </c>
      <c r="O21" s="152">
        <f t="shared" si="15"/>
        <v>39.354401805869081</v>
      </c>
      <c r="P21" s="52">
        <f t="shared" ref="P21:P31" si="17">(O21-N21)/N21</f>
        <v>-0.12338234475897036</v>
      </c>
    </row>
    <row r="22" spans="1:16" ht="20.100000000000001" customHeight="1">
      <c r="A22" s="8" t="s">
        <v>180</v>
      </c>
      <c r="B22" s="19">
        <v>958.57</v>
      </c>
      <c r="C22" s="140">
        <v>103.36</v>
      </c>
      <c r="D22" s="247">
        <f t="shared" si="2"/>
        <v>0.35531017406517801</v>
      </c>
      <c r="E22" s="215">
        <f t="shared" si="3"/>
        <v>3.4608610633040236E-2</v>
      </c>
      <c r="F22" s="52">
        <f t="shared" si="4"/>
        <v>-0.8921727156076239</v>
      </c>
      <c r="H22" s="19">
        <v>227.22100000000003</v>
      </c>
      <c r="I22" s="140">
        <v>17.077000000000002</v>
      </c>
      <c r="J22" s="247">
        <f t="shared" si="5"/>
        <v>0.15239309492367301</v>
      </c>
      <c r="K22" s="215">
        <f t="shared" si="6"/>
        <v>9.8356841177056707E-3</v>
      </c>
      <c r="L22" s="52">
        <f t="shared" si="7"/>
        <v>-0.92484409451591187</v>
      </c>
      <c r="N22" s="27">
        <f t="shared" ref="N22:N23" si="18">(H22/B22)*10</f>
        <v>2.3704163493537251</v>
      </c>
      <c r="O22" s="152">
        <f t="shared" ref="O22:O23" si="19">(I22/C22)*10</f>
        <v>1.6521865325077401</v>
      </c>
      <c r="P22" s="52">
        <f t="shared" ref="P22:P23" si="20">(O22-N22)/N22</f>
        <v>-0.30299732662652479</v>
      </c>
    </row>
    <row r="23" spans="1:16" ht="20.100000000000001" customHeight="1">
      <c r="A23" s="8" t="s">
        <v>168</v>
      </c>
      <c r="B23" s="19">
        <v>88.72</v>
      </c>
      <c r="C23" s="140">
        <v>43.470000000000006</v>
      </c>
      <c r="D23" s="247">
        <f t="shared" si="2"/>
        <v>3.2885567713429993E-2</v>
      </c>
      <c r="E23" s="215">
        <f t="shared" si="3"/>
        <v>1.4555304800873251E-2</v>
      </c>
      <c r="F23" s="52">
        <f>(C23-B23)/B23</f>
        <v>-0.51003155996393135</v>
      </c>
      <c r="H23" s="19">
        <v>32.72</v>
      </c>
      <c r="I23" s="140">
        <v>14.816000000000001</v>
      </c>
      <c r="J23" s="247">
        <f t="shared" si="5"/>
        <v>2.1944723709087538E-2</v>
      </c>
      <c r="K23" s="215">
        <f t="shared" si="6"/>
        <v>8.5334365455248112E-3</v>
      </c>
      <c r="L23" s="52">
        <f t="shared" si="7"/>
        <v>-0.5471882640586796</v>
      </c>
      <c r="N23" s="27">
        <f t="shared" si="18"/>
        <v>3.6880072137060416</v>
      </c>
      <c r="O23" s="152">
        <f t="shared" si="19"/>
        <v>3.4083275822406254</v>
      </c>
      <c r="P23" s="52">
        <f t="shared" si="20"/>
        <v>-7.583489273719965E-2</v>
      </c>
    </row>
    <row r="24" spans="1:16" ht="20.100000000000001" customHeight="1">
      <c r="A24" s="8" t="s">
        <v>204</v>
      </c>
      <c r="B24" s="19">
        <v>66.390000000000015</v>
      </c>
      <c r="C24" s="140">
        <v>52.59</v>
      </c>
      <c r="D24" s="247">
        <f t="shared" si="2"/>
        <v>2.4608575749488479E-2</v>
      </c>
      <c r="E24" s="215">
        <f t="shared" si="3"/>
        <v>1.7609005739082684E-2</v>
      </c>
      <c r="F24" s="52">
        <f>(C24-B24)/B24</f>
        <v>-0.20786262991414381</v>
      </c>
      <c r="H24" s="19">
        <v>14.255000000000001</v>
      </c>
      <c r="I24" s="140">
        <v>12.975999999999999</v>
      </c>
      <c r="J24" s="247">
        <f t="shared" si="5"/>
        <v>9.5605756868289392E-3</v>
      </c>
      <c r="K24" s="215">
        <f t="shared" si="6"/>
        <v>7.4736685080136304E-3</v>
      </c>
      <c r="L24" s="52">
        <f t="shared" ref="L24" si="21">(I24-H24)/H24</f>
        <v>-8.9722904244124976E-2</v>
      </c>
      <c r="N24" s="27">
        <f t="shared" ref="N24" si="22">(H24/B24)*10</f>
        <v>2.1471607169754479</v>
      </c>
      <c r="O24" s="152">
        <f t="shared" ref="O24" si="23">(I24/C24)*10</f>
        <v>2.4673892374976227</v>
      </c>
      <c r="P24" s="52">
        <f t="shared" ref="P24" si="24">(O24-N24)/N24</f>
        <v>0.14914045231474704</v>
      </c>
    </row>
    <row r="25" spans="1:16" ht="20.100000000000001" customHeight="1">
      <c r="A25" s="8" t="s">
        <v>173</v>
      </c>
      <c r="B25" s="19">
        <v>148.85999999999999</v>
      </c>
      <c r="C25" s="140">
        <v>19.880000000000003</v>
      </c>
      <c r="D25" s="247">
        <f t="shared" si="2"/>
        <v>5.5177475313584183E-2</v>
      </c>
      <c r="E25" s="215">
        <f t="shared" si="3"/>
        <v>6.6565323082898604E-3</v>
      </c>
      <c r="F25" s="52">
        <f t="shared" si="4"/>
        <v>-0.86645169958350132</v>
      </c>
      <c r="H25" s="19">
        <v>34.677999999999997</v>
      </c>
      <c r="I25" s="140">
        <v>12.030999999999999</v>
      </c>
      <c r="J25" s="247">
        <f t="shared" si="5"/>
        <v>2.3257919583855063E-2</v>
      </c>
      <c r="K25" s="215">
        <f t="shared" si="6"/>
        <v>6.9293854670092461E-3</v>
      </c>
      <c r="L25" s="52">
        <f t="shared" si="7"/>
        <v>-0.65306534402214667</v>
      </c>
      <c r="N25" s="27">
        <f t="shared" ref="N25:N29" si="25">(H25/B25)*10</f>
        <v>2.3295714093779392</v>
      </c>
      <c r="O25" s="152">
        <f t="shared" ref="O25:O29" si="26">(I25/C25)*10</f>
        <v>6.0518108651911451</v>
      </c>
      <c r="P25" s="52">
        <f t="shared" ref="P25:P29" si="27">(O25-N25)/N25</f>
        <v>1.5978215738864807</v>
      </c>
    </row>
    <row r="26" spans="1:16" ht="20.100000000000001" customHeight="1">
      <c r="A26" s="8" t="s">
        <v>237</v>
      </c>
      <c r="B26" s="19">
        <v>7.0000000000000007E-2</v>
      </c>
      <c r="C26" s="140">
        <v>6.3000000000000007</v>
      </c>
      <c r="D26" s="247">
        <f t="shared" si="2"/>
        <v>2.5946683272543957E-5</v>
      </c>
      <c r="E26" s="215">
        <f t="shared" si="3"/>
        <v>2.1094644638946741E-3</v>
      </c>
      <c r="F26" s="52">
        <f t="shared" si="4"/>
        <v>89</v>
      </c>
      <c r="H26" s="19">
        <v>5.7000000000000002E-2</v>
      </c>
      <c r="I26" s="140">
        <v>8.23</v>
      </c>
      <c r="J26" s="247">
        <f t="shared" si="5"/>
        <v>3.8228889102016803E-5</v>
      </c>
      <c r="K26" s="215">
        <f t="shared" si="6"/>
        <v>4.7401581243027265E-3</v>
      </c>
      <c r="L26" s="52">
        <f t="shared" ref="L26:L30" si="28">(I26-H26)/H26</f>
        <v>143.38596491228068</v>
      </c>
      <c r="N26" s="27">
        <f t="shared" si="25"/>
        <v>8.1428571428571423</v>
      </c>
      <c r="O26" s="152">
        <f t="shared" si="26"/>
        <v>13.063492063492063</v>
      </c>
      <c r="P26" s="52">
        <f t="shared" si="27"/>
        <v>0.60428849902534121</v>
      </c>
    </row>
    <row r="27" spans="1:16" ht="20.100000000000001" customHeight="1">
      <c r="A27" s="8" t="s">
        <v>207</v>
      </c>
      <c r="B27" s="19"/>
      <c r="C27" s="140">
        <v>20.520000000000003</v>
      </c>
      <c r="D27" s="247">
        <f t="shared" si="2"/>
        <v>0</v>
      </c>
      <c r="E27" s="215">
        <f t="shared" si="3"/>
        <v>6.8708271109712239E-3</v>
      </c>
      <c r="F27" s="52"/>
      <c r="H27" s="19"/>
      <c r="I27" s="140">
        <v>7.5359999999999996</v>
      </c>
      <c r="J27" s="247">
        <f t="shared" si="5"/>
        <v>0</v>
      </c>
      <c r="K27" s="215">
        <f t="shared" si="6"/>
        <v>4.3404412666762267E-3</v>
      </c>
      <c r="L27" s="52"/>
      <c r="N27" s="27"/>
      <c r="O27" s="152">
        <f t="shared" si="26"/>
        <v>3.6725146198830401</v>
      </c>
      <c r="P27" s="52"/>
    </row>
    <row r="28" spans="1:16" ht="20.100000000000001" customHeight="1">
      <c r="A28" s="8" t="s">
        <v>181</v>
      </c>
      <c r="B28" s="19">
        <v>28.04</v>
      </c>
      <c r="C28" s="140">
        <v>8.86</v>
      </c>
      <c r="D28" s="247">
        <f t="shared" si="2"/>
        <v>1.0393499985173322E-2</v>
      </c>
      <c r="E28" s="215">
        <f t="shared" si="3"/>
        <v>2.9666436746201286E-3</v>
      </c>
      <c r="F28" s="52">
        <f t="shared" si="4"/>
        <v>-0.68402282453637664</v>
      </c>
      <c r="H28" s="19">
        <v>30.762</v>
      </c>
      <c r="I28" s="140">
        <v>7.1829999999999998</v>
      </c>
      <c r="J28" s="247">
        <f t="shared" si="5"/>
        <v>2.0631527834320016E-2</v>
      </c>
      <c r="K28" s="215">
        <f t="shared" si="6"/>
        <v>4.1371270725232669E-3</v>
      </c>
      <c r="L28" s="52">
        <f t="shared" si="28"/>
        <v>-0.76649762694233148</v>
      </c>
      <c r="N28" s="27">
        <f t="shared" ref="N28" si="29">(H28/B28)*10</f>
        <v>10.970756062767475</v>
      </c>
      <c r="O28" s="152">
        <f t="shared" ref="O28" si="30">(I28/C28)*10</f>
        <v>8.1072234762979694</v>
      </c>
      <c r="P28" s="52">
        <f t="shared" ref="P28" si="31">(O28-N28)/N28</f>
        <v>-0.26101506314480505</v>
      </c>
    </row>
    <row r="29" spans="1:16" ht="20.100000000000001" customHeight="1">
      <c r="A29" s="8" t="s">
        <v>190</v>
      </c>
      <c r="B29" s="19">
        <v>11.440000000000001</v>
      </c>
      <c r="C29" s="140">
        <v>8.35</v>
      </c>
      <c r="D29" s="247">
        <f t="shared" si="2"/>
        <v>4.2404293805414694E-3</v>
      </c>
      <c r="E29" s="215">
        <f t="shared" si="3"/>
        <v>2.795877503733417E-3</v>
      </c>
      <c r="F29" s="52">
        <f t="shared" si="4"/>
        <v>-0.27010489510489522</v>
      </c>
      <c r="H29" s="19">
        <v>11.916</v>
      </c>
      <c r="I29" s="140">
        <v>6.2090000000000005</v>
      </c>
      <c r="J29" s="247">
        <f t="shared" si="5"/>
        <v>7.9918498691163558E-3</v>
      </c>
      <c r="K29" s="215">
        <f t="shared" si="6"/>
        <v>3.5761411657102833E-3</v>
      </c>
      <c r="L29" s="52">
        <f t="shared" si="28"/>
        <v>-0.47893588452500835</v>
      </c>
      <c r="N29" s="27">
        <f t="shared" si="25"/>
        <v>10.416083916083917</v>
      </c>
      <c r="O29" s="152">
        <f t="shared" si="26"/>
        <v>7.4359281437125757</v>
      </c>
      <c r="P29" s="52">
        <f t="shared" si="27"/>
        <v>-0.28611096035522104</v>
      </c>
    </row>
    <row r="30" spans="1:16" ht="20.100000000000001" customHeight="1">
      <c r="A30" s="8" t="s">
        <v>206</v>
      </c>
      <c r="B30" s="19">
        <v>33.040000000000006</v>
      </c>
      <c r="C30" s="140">
        <v>10.940000000000001</v>
      </c>
      <c r="D30" s="247">
        <f t="shared" si="2"/>
        <v>1.2246834504640749E-2</v>
      </c>
      <c r="E30" s="215">
        <f t="shared" si="3"/>
        <v>3.663101783334561E-3</v>
      </c>
      <c r="F30" s="52">
        <f t="shared" si="4"/>
        <v>-0.66888619854721554</v>
      </c>
      <c r="H30" s="19">
        <v>27.556999999999995</v>
      </c>
      <c r="I30" s="140">
        <v>6.0490000000000004</v>
      </c>
      <c r="J30" s="247">
        <f t="shared" si="5"/>
        <v>1.8481991175162752E-2</v>
      </c>
      <c r="K30" s="215">
        <f t="shared" si="6"/>
        <v>3.4839874233180065E-3</v>
      </c>
      <c r="L30" s="52">
        <f t="shared" si="28"/>
        <v>-0.7804913452117429</v>
      </c>
      <c r="N30" s="27">
        <f t="shared" ref="N30" si="32">(H30/B30)*10</f>
        <v>8.3404963680387372</v>
      </c>
      <c r="O30" s="152">
        <f t="shared" ref="O30" si="33">(I30/C30)*10</f>
        <v>5.5292504570383905</v>
      </c>
      <c r="P30" s="52">
        <f t="shared" ref="P30" si="34">(O30-N30)/N30</f>
        <v>-0.33705978480767679</v>
      </c>
    </row>
    <row r="31" spans="1:16" ht="20.100000000000001" customHeight="1">
      <c r="A31" s="8" t="s">
        <v>178</v>
      </c>
      <c r="B31" s="19">
        <v>4.55</v>
      </c>
      <c r="C31" s="140">
        <v>9.68</v>
      </c>
      <c r="D31" s="247">
        <f t="shared" si="2"/>
        <v>1.6865344127153571E-3</v>
      </c>
      <c r="E31" s="215">
        <f t="shared" si="3"/>
        <v>3.2412088905556255E-3</v>
      </c>
      <c r="F31" s="52">
        <f t="shared" si="4"/>
        <v>1.1274725274725275</v>
      </c>
      <c r="H31" s="19">
        <v>2.1980000000000004</v>
      </c>
      <c r="I31" s="140">
        <v>5.5</v>
      </c>
      <c r="J31" s="247">
        <f t="shared" si="5"/>
        <v>1.4741596183549641E-3</v>
      </c>
      <c r="K31" s="215">
        <f t="shared" si="6"/>
        <v>3.1677848947345073E-3</v>
      </c>
      <c r="L31" s="52">
        <f t="shared" si="7"/>
        <v>1.5022747952684254</v>
      </c>
      <c r="N31" s="27">
        <f t="shared" si="16"/>
        <v>4.8307692307692314</v>
      </c>
      <c r="O31" s="152">
        <f t="shared" si="15"/>
        <v>5.6818181818181825</v>
      </c>
      <c r="P31" s="52">
        <f t="shared" si="17"/>
        <v>0.1761725535610886</v>
      </c>
    </row>
    <row r="32" spans="1:16" ht="20.100000000000001" customHeight="1" thickBot="1">
      <c r="A32" s="8" t="s">
        <v>17</v>
      </c>
      <c r="B32" s="19">
        <f>B33-SUM(B7:B31)</f>
        <v>364</v>
      </c>
      <c r="C32" s="140">
        <f>C33-SUM(C7:C31)</f>
        <v>110.96000000000049</v>
      </c>
      <c r="D32" s="247">
        <f t="shared" si="2"/>
        <v>0.13492275301722856</v>
      </c>
      <c r="E32" s="215">
        <f t="shared" si="3"/>
        <v>3.7153361414881597E-2</v>
      </c>
      <c r="F32" s="52">
        <f t="shared" si="4"/>
        <v>-0.69516483516483385</v>
      </c>
      <c r="H32" s="19">
        <f>H33-SUM(H7:H31)</f>
        <v>136.19499999999994</v>
      </c>
      <c r="I32" s="140">
        <f>I33-SUM(I7:I31)</f>
        <v>47.761000000000195</v>
      </c>
      <c r="J32" s="247">
        <f t="shared" si="5"/>
        <v>9.134357107454695E-2</v>
      </c>
      <c r="K32" s="215">
        <f t="shared" si="6"/>
        <v>2.7508468064984623E-2</v>
      </c>
      <c r="L32" s="52">
        <f t="shared" ref="L32:L33" si="35">(I32-H32)/H32</f>
        <v>-0.64931899115239022</v>
      </c>
      <c r="N32" s="27">
        <f t="shared" si="0"/>
        <v>3.7416208791208772</v>
      </c>
      <c r="O32" s="152">
        <f t="shared" si="1"/>
        <v>4.3043439077144905</v>
      </c>
      <c r="P32" s="52">
        <f t="shared" si="8"/>
        <v>0.15039552289590319</v>
      </c>
    </row>
    <row r="33" spans="1:16" ht="26.25" customHeight="1" thickBot="1">
      <c r="A33" s="12" t="s">
        <v>18</v>
      </c>
      <c r="B33" s="17">
        <v>2697.8400000000006</v>
      </c>
      <c r="C33" s="145">
        <v>2986.5400000000004</v>
      </c>
      <c r="D33" s="243">
        <f>SUM(D7:D32)</f>
        <v>0.99999999999999989</v>
      </c>
      <c r="E33" s="244">
        <f>SUM(E7:E32)</f>
        <v>0.99999999999999967</v>
      </c>
      <c r="F33" s="57">
        <f t="shared" si="4"/>
        <v>0.10701153515404907</v>
      </c>
      <c r="G33" s="1"/>
      <c r="H33" s="17">
        <v>1491.0190000000002</v>
      </c>
      <c r="I33" s="145">
        <v>1736.2290000000003</v>
      </c>
      <c r="J33" s="243">
        <f>SUM(J7:J32)</f>
        <v>0.99999999999999967</v>
      </c>
      <c r="K33" s="244">
        <f>SUM(K7:K32)</f>
        <v>0.99999999999999978</v>
      </c>
      <c r="L33" s="57">
        <f t="shared" si="35"/>
        <v>0.16445799818781651</v>
      </c>
      <c r="N33" s="29">
        <f t="shared" si="0"/>
        <v>5.5267139637636031</v>
      </c>
      <c r="O33" s="146">
        <f t="shared" si="1"/>
        <v>5.8135132963228351</v>
      </c>
      <c r="P33" s="57">
        <f t="shared" si="8"/>
        <v>5.1893283140697632E-2</v>
      </c>
    </row>
    <row r="35" spans="1:16" ht="15.75" thickBot="1"/>
    <row r="36" spans="1:16">
      <c r="A36" s="468" t="s">
        <v>2</v>
      </c>
      <c r="B36" s="456" t="s">
        <v>1</v>
      </c>
      <c r="C36" s="454"/>
      <c r="D36" s="456" t="s">
        <v>102</v>
      </c>
      <c r="E36" s="454"/>
      <c r="F36" s="130" t="s">
        <v>0</v>
      </c>
      <c r="H36" s="466" t="s">
        <v>19</v>
      </c>
      <c r="I36" s="467"/>
      <c r="J36" s="456" t="s">
        <v>102</v>
      </c>
      <c r="K36" s="457"/>
      <c r="L36" s="130" t="s">
        <v>0</v>
      </c>
      <c r="N36" s="464" t="s">
        <v>22</v>
      </c>
      <c r="O36" s="454"/>
      <c r="P36" s="130" t="s">
        <v>0</v>
      </c>
    </row>
    <row r="37" spans="1:16">
      <c r="A37" s="469"/>
      <c r="B37" s="459" t="str">
        <f>B5</f>
        <v>jan-fev</v>
      </c>
      <c r="C37" s="461"/>
      <c r="D37" s="459" t="str">
        <f>B5</f>
        <v>jan-fev</v>
      </c>
      <c r="E37" s="461"/>
      <c r="F37" s="131" t="str">
        <f>F5</f>
        <v>2026/2025</v>
      </c>
      <c r="H37" s="462" t="str">
        <f>B5</f>
        <v>jan-fev</v>
      </c>
      <c r="I37" s="461"/>
      <c r="J37" s="459" t="str">
        <f>B5</f>
        <v>jan-fev</v>
      </c>
      <c r="K37" s="460"/>
      <c r="L37" s="131" t="str">
        <f>F37</f>
        <v>2026/2025</v>
      </c>
      <c r="N37" s="462" t="str">
        <f>B5</f>
        <v>jan-fev</v>
      </c>
      <c r="O37" s="460"/>
      <c r="P37" s="131" t="str">
        <f>P5</f>
        <v>2026/2025</v>
      </c>
    </row>
    <row r="38" spans="1:16" ht="19.5" customHeight="1" thickBot="1">
      <c r="A38" s="470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25">
        <f>B6</f>
        <v>2025</v>
      </c>
      <c r="I38" s="134">
        <f>C6</f>
        <v>2026</v>
      </c>
      <c r="J38" s="99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196</v>
      </c>
      <c r="B39" s="39">
        <v>9.43</v>
      </c>
      <c r="C39" s="147">
        <v>106.65</v>
      </c>
      <c r="D39" s="247">
        <f t="shared" ref="D39:D55" si="36">B39/$B$56</f>
        <v>6.866971541755266E-3</v>
      </c>
      <c r="E39" s="246">
        <f t="shared" ref="E39:E55" si="37">C39/$C$56</f>
        <v>0.32996101726378313</v>
      </c>
      <c r="F39" s="52">
        <f>(C39-B39)/B39</f>
        <v>10.309650053022269</v>
      </c>
      <c r="H39" s="39">
        <v>4.03</v>
      </c>
      <c r="I39" s="147">
        <v>34.376000000000005</v>
      </c>
      <c r="J39" s="247">
        <f t="shared" ref="J39:J55" si="38">H39/$H$56</f>
        <v>9.9490942127378051E-3</v>
      </c>
      <c r="K39" s="246">
        <f t="shared" ref="K39:K55" si="39">I39/$I$56</f>
        <v>0.30853737344726079</v>
      </c>
      <c r="L39" s="52">
        <f>(I39-H39)/H39</f>
        <v>7.5300248138957819</v>
      </c>
      <c r="N39" s="27">
        <f t="shared" ref="N39:N56" si="40">(H39/B39)*10</f>
        <v>4.2735949098621422</v>
      </c>
      <c r="O39" s="151">
        <f t="shared" ref="O39:O56" si="41">(I39/C39)*10</f>
        <v>3.223253633380216</v>
      </c>
      <c r="P39" s="61">
        <f t="shared" si="8"/>
        <v>-0.24577464608497676</v>
      </c>
    </row>
    <row r="40" spans="1:16" ht="20.100000000000001" customHeight="1">
      <c r="A40" s="38" t="s">
        <v>180</v>
      </c>
      <c r="B40" s="19">
        <v>958.57</v>
      </c>
      <c r="C40" s="140">
        <v>103.36</v>
      </c>
      <c r="D40" s="247">
        <f t="shared" si="36"/>
        <v>0.69803530337013209</v>
      </c>
      <c r="E40" s="215">
        <f t="shared" si="37"/>
        <v>0.31978219169605832</v>
      </c>
      <c r="F40" s="52">
        <f t="shared" ref="F40:F56" si="42">(C40-B40)/B40</f>
        <v>-0.8921727156076239</v>
      </c>
      <c r="H40" s="19">
        <v>227.22100000000003</v>
      </c>
      <c r="I40" s="140">
        <v>17.077000000000002</v>
      </c>
      <c r="J40" s="247">
        <f t="shared" si="38"/>
        <v>0.56095363178970148</v>
      </c>
      <c r="K40" s="215">
        <f t="shared" si="39"/>
        <v>0.15327242047820783</v>
      </c>
      <c r="L40" s="52">
        <f t="shared" ref="L40:L56" si="43">(I40-H40)/H40</f>
        <v>-0.92484409451591187</v>
      </c>
      <c r="N40" s="27">
        <f t="shared" si="40"/>
        <v>2.3704163493537251</v>
      </c>
      <c r="O40" s="152">
        <f t="shared" si="41"/>
        <v>1.6521865325077401</v>
      </c>
      <c r="P40" s="52">
        <f t="shared" si="8"/>
        <v>-0.30299732662652479</v>
      </c>
    </row>
    <row r="41" spans="1:16" ht="20.100000000000001" customHeight="1">
      <c r="A41" s="38" t="s">
        <v>168</v>
      </c>
      <c r="B41" s="19">
        <v>88.72</v>
      </c>
      <c r="C41" s="140">
        <v>43.470000000000006</v>
      </c>
      <c r="D41" s="247">
        <f t="shared" si="36"/>
        <v>6.4606332469196948E-2</v>
      </c>
      <c r="E41" s="215">
        <f t="shared" si="37"/>
        <v>0.13449043994802301</v>
      </c>
      <c r="F41" s="52">
        <f t="shared" si="42"/>
        <v>-0.51003155996393135</v>
      </c>
      <c r="H41" s="19">
        <v>32.72</v>
      </c>
      <c r="I41" s="140">
        <v>14.816000000000001</v>
      </c>
      <c r="J41" s="247">
        <f t="shared" si="38"/>
        <v>8.0777757479101972E-2</v>
      </c>
      <c r="K41" s="215">
        <f t="shared" si="39"/>
        <v>0.13297910533496088</v>
      </c>
      <c r="L41" s="52">
        <f t="shared" si="43"/>
        <v>-0.5471882640586796</v>
      </c>
      <c r="N41" s="27">
        <f t="shared" si="40"/>
        <v>3.6880072137060416</v>
      </c>
      <c r="O41" s="152">
        <f t="shared" si="41"/>
        <v>3.4083275822406254</v>
      </c>
      <c r="P41" s="52">
        <f t="shared" si="8"/>
        <v>-7.583489273719965E-2</v>
      </c>
    </row>
    <row r="42" spans="1:16" ht="20.100000000000001" customHeight="1">
      <c r="A42" s="38" t="s">
        <v>173</v>
      </c>
      <c r="B42" s="19">
        <v>148.85999999999999</v>
      </c>
      <c r="C42" s="140">
        <v>19.880000000000003</v>
      </c>
      <c r="D42" s="247">
        <f t="shared" si="36"/>
        <v>0.1084005709125863</v>
      </c>
      <c r="E42" s="215">
        <f t="shared" si="37"/>
        <v>6.150609491986881E-2</v>
      </c>
      <c r="F42" s="52">
        <f t="shared" ref="F42:F44" si="44">(C42-B42)/B42</f>
        <v>-0.86645169958350132</v>
      </c>
      <c r="H42" s="19">
        <v>34.677999999999997</v>
      </c>
      <c r="I42" s="140">
        <v>12.030999999999999</v>
      </c>
      <c r="J42" s="247">
        <f t="shared" si="38"/>
        <v>8.5611585386928424E-2</v>
      </c>
      <c r="K42" s="215">
        <f t="shared" si="39"/>
        <v>0.10798269548359302</v>
      </c>
      <c r="L42" s="52">
        <f t="shared" ref="L42:L54" si="45">(I42-H42)/H42</f>
        <v>-0.65306534402214667</v>
      </c>
      <c r="N42" s="27">
        <f t="shared" si="40"/>
        <v>2.3295714093779392</v>
      </c>
      <c r="O42" s="152">
        <f t="shared" si="41"/>
        <v>6.0518108651911451</v>
      </c>
      <c r="P42" s="52">
        <f t="shared" ref="P42:P45" si="46">(O42-N42)/N42</f>
        <v>1.5978215738864807</v>
      </c>
    </row>
    <row r="43" spans="1:16" ht="20.100000000000001" customHeight="1">
      <c r="A43" s="38" t="s">
        <v>181</v>
      </c>
      <c r="B43" s="19">
        <v>28.04</v>
      </c>
      <c r="C43" s="140">
        <v>8.86</v>
      </c>
      <c r="D43" s="247">
        <f t="shared" si="36"/>
        <v>2.0418863417902191E-2</v>
      </c>
      <c r="E43" s="215">
        <f t="shared" si="37"/>
        <v>2.7411670069921408E-2</v>
      </c>
      <c r="F43" s="52">
        <f t="shared" si="44"/>
        <v>-0.68402282453637664</v>
      </c>
      <c r="H43" s="19">
        <v>30.762</v>
      </c>
      <c r="I43" s="140">
        <v>7.1829999999999998</v>
      </c>
      <c r="J43" s="247">
        <f t="shared" si="38"/>
        <v>7.594392957127552E-2</v>
      </c>
      <c r="K43" s="215">
        <f t="shared" si="39"/>
        <v>6.4470094061894162E-2</v>
      </c>
      <c r="L43" s="52">
        <f t="shared" si="45"/>
        <v>-0.76649762694233148</v>
      </c>
      <c r="N43" s="27">
        <f t="shared" si="40"/>
        <v>10.970756062767475</v>
      </c>
      <c r="O43" s="152">
        <f t="shared" si="41"/>
        <v>8.1072234762979694</v>
      </c>
      <c r="P43" s="52">
        <f t="shared" si="46"/>
        <v>-0.26101506314480505</v>
      </c>
    </row>
    <row r="44" spans="1:16" ht="20.100000000000001" customHeight="1">
      <c r="A44" s="38" t="s">
        <v>178</v>
      </c>
      <c r="B44" s="19">
        <v>4.55</v>
      </c>
      <c r="C44" s="140">
        <v>9.68</v>
      </c>
      <c r="D44" s="247">
        <f t="shared" si="36"/>
        <v>3.3133319740176522E-3</v>
      </c>
      <c r="E44" s="215">
        <f t="shared" si="37"/>
        <v>2.9948641791968308E-2</v>
      </c>
      <c r="F44" s="52">
        <f t="shared" si="44"/>
        <v>1.1274725274725275</v>
      </c>
      <c r="H44" s="19">
        <v>2.1980000000000004</v>
      </c>
      <c r="I44" s="140">
        <v>5.5</v>
      </c>
      <c r="J44" s="247">
        <f t="shared" si="38"/>
        <v>5.4263297964262276E-3</v>
      </c>
      <c r="K44" s="215">
        <f t="shared" si="39"/>
        <v>4.9364543692108853E-2</v>
      </c>
      <c r="L44" s="52">
        <f t="shared" si="45"/>
        <v>1.5022747952684254</v>
      </c>
      <c r="N44" s="27">
        <f t="shared" si="40"/>
        <v>4.8307692307692314</v>
      </c>
      <c r="O44" s="152">
        <f t="shared" si="41"/>
        <v>5.6818181818181825</v>
      </c>
      <c r="P44" s="52">
        <f t="shared" si="46"/>
        <v>0.1761725535610886</v>
      </c>
    </row>
    <row r="45" spans="1:16" ht="20.100000000000001" customHeight="1">
      <c r="A45" s="38" t="s">
        <v>186</v>
      </c>
      <c r="B45" s="19">
        <v>26.570000000000004</v>
      </c>
      <c r="C45" s="140">
        <v>7.07</v>
      </c>
      <c r="D45" s="247">
        <f t="shared" si="36"/>
        <v>1.9348402318604182E-2</v>
      </c>
      <c r="E45" s="215">
        <f t="shared" si="37"/>
        <v>2.1873646432770243E-2</v>
      </c>
      <c r="F45" s="52">
        <f t="shared" ref="F45:F54" si="47">(C45-B45)/B45</f>
        <v>-0.73391042529168238</v>
      </c>
      <c r="H45" s="19">
        <v>15.628</v>
      </c>
      <c r="I45" s="140">
        <v>4.8410000000000002</v>
      </c>
      <c r="J45" s="247">
        <f t="shared" si="38"/>
        <v>3.8581747979321686E-2</v>
      </c>
      <c r="K45" s="215">
        <f t="shared" si="39"/>
        <v>4.3449773820636174E-2</v>
      </c>
      <c r="L45" s="52">
        <f t="shared" si="45"/>
        <v>-0.69023547478884051</v>
      </c>
      <c r="N45" s="27">
        <f t="shared" si="40"/>
        <v>5.8818216033120052</v>
      </c>
      <c r="O45" s="152">
        <f t="shared" si="41"/>
        <v>6.8472418670438469</v>
      </c>
      <c r="P45" s="52">
        <f t="shared" si="46"/>
        <v>0.16413627084307036</v>
      </c>
    </row>
    <row r="46" spans="1:16" ht="20.100000000000001" customHeight="1">
      <c r="A46" s="38" t="s">
        <v>198</v>
      </c>
      <c r="B46" s="19">
        <v>5.68</v>
      </c>
      <c r="C46" s="140">
        <v>9.8699999999999992</v>
      </c>
      <c r="D46" s="247">
        <f t="shared" si="36"/>
        <v>4.1362034313011569E-3</v>
      </c>
      <c r="E46" s="215">
        <f t="shared" si="37"/>
        <v>3.0536476703174296E-2</v>
      </c>
      <c r="F46" s="52">
        <f t="shared" si="47"/>
        <v>0.73767605633802813</v>
      </c>
      <c r="H46" s="19">
        <v>2.8890000000000002</v>
      </c>
      <c r="I46" s="140">
        <v>4.6760000000000002</v>
      </c>
      <c r="J46" s="247">
        <f t="shared" si="38"/>
        <v>7.1322414840197315E-3</v>
      </c>
      <c r="K46" s="215">
        <f t="shared" si="39"/>
        <v>4.196883750987291E-2</v>
      </c>
      <c r="L46" s="52">
        <f t="shared" si="45"/>
        <v>0.61855313257182409</v>
      </c>
      <c r="N46" s="27">
        <f t="shared" ref="N46:N55" si="48">(H46/B46)*10</f>
        <v>5.086267605633803</v>
      </c>
      <c r="O46" s="152">
        <f t="shared" ref="O46:O55" si="49">(I46/C46)*10</f>
        <v>4.7375886524822706</v>
      </c>
      <c r="P46" s="52">
        <f t="shared" ref="P46:P55" si="50">(O46-N46)/N46</f>
        <v>-6.8553009826954101E-2</v>
      </c>
    </row>
    <row r="47" spans="1:16" ht="20.100000000000001" customHeight="1">
      <c r="A47" s="38" t="s">
        <v>194</v>
      </c>
      <c r="B47" s="19">
        <v>3.37</v>
      </c>
      <c r="C47" s="140">
        <v>4.33</v>
      </c>
      <c r="D47" s="247">
        <f t="shared" si="36"/>
        <v>2.4540502752614258E-3</v>
      </c>
      <c r="E47" s="215">
        <f t="shared" si="37"/>
        <v>1.3396448239589132E-2</v>
      </c>
      <c r="F47" s="52">
        <f t="shared" si="47"/>
        <v>0.28486646884272993</v>
      </c>
      <c r="H47" s="19">
        <v>1.4789999999999999</v>
      </c>
      <c r="I47" s="140">
        <v>3.7770000000000001</v>
      </c>
      <c r="J47" s="247">
        <f t="shared" si="38"/>
        <v>3.6512928884960823E-3</v>
      </c>
      <c r="K47" s="215">
        <f t="shared" si="39"/>
        <v>3.3899978459108207E-2</v>
      </c>
      <c r="L47" s="52">
        <f t="shared" si="45"/>
        <v>1.5537525354969575</v>
      </c>
      <c r="N47" s="27">
        <f t="shared" si="48"/>
        <v>4.3887240356083081</v>
      </c>
      <c r="O47" s="152">
        <f t="shared" si="49"/>
        <v>8.7228637413394914</v>
      </c>
      <c r="P47" s="52">
        <f t="shared" si="50"/>
        <v>0.98756259691102699</v>
      </c>
    </row>
    <row r="48" spans="1:16" ht="20.100000000000001" customHeight="1">
      <c r="A48" s="38" t="s">
        <v>191</v>
      </c>
      <c r="B48" s="19">
        <v>0.63</v>
      </c>
      <c r="C48" s="140">
        <v>3.0200000000000005</v>
      </c>
      <c r="D48" s="247">
        <f t="shared" si="36"/>
        <v>4.5876904255629029E-4</v>
      </c>
      <c r="E48" s="215">
        <f t="shared" si="37"/>
        <v>9.3434812202215205E-3</v>
      </c>
      <c r="F48" s="52">
        <f t="shared" si="47"/>
        <v>3.7936507936507944</v>
      </c>
      <c r="H48" s="19">
        <v>0.307</v>
      </c>
      <c r="I48" s="140">
        <v>2.4820000000000002</v>
      </c>
      <c r="J48" s="247">
        <f t="shared" si="38"/>
        <v>7.5790866583387237E-4</v>
      </c>
      <c r="K48" s="215">
        <f t="shared" si="39"/>
        <v>2.2276872262511672E-2</v>
      </c>
      <c r="L48" s="52">
        <f t="shared" ref="L48:L53" si="51">(I48-H48)/H48</f>
        <v>7.0846905537459293</v>
      </c>
      <c r="N48" s="27">
        <f t="shared" ref="N48" si="52">(H48/B48)*10</f>
        <v>4.8730158730158726</v>
      </c>
      <c r="O48" s="152">
        <f t="shared" ref="O48" si="53">(I48/C48)*10</f>
        <v>8.218543046357615</v>
      </c>
      <c r="P48" s="52">
        <f t="shared" ref="P48" si="54">(O48-N48)/N48</f>
        <v>0.68654140690726317</v>
      </c>
    </row>
    <row r="49" spans="1:16" ht="20.100000000000001" customHeight="1">
      <c r="A49" s="38" t="s">
        <v>175</v>
      </c>
      <c r="B49" s="19">
        <v>63.29</v>
      </c>
      <c r="C49" s="140">
        <v>1.65</v>
      </c>
      <c r="D49" s="247">
        <f t="shared" si="36"/>
        <v>4.6088083656170814E-2</v>
      </c>
      <c r="E49" s="215">
        <f t="shared" si="37"/>
        <v>5.1048821236309621E-3</v>
      </c>
      <c r="F49" s="52">
        <f t="shared" si="47"/>
        <v>-0.97392953073155319</v>
      </c>
      <c r="H49" s="19">
        <v>33.243000000000002</v>
      </c>
      <c r="I49" s="140">
        <v>1.216</v>
      </c>
      <c r="J49" s="247">
        <f t="shared" si="38"/>
        <v>8.206891784467564E-2</v>
      </c>
      <c r="K49" s="215">
        <f t="shared" si="39"/>
        <v>1.0914051841746248E-2</v>
      </c>
      <c r="L49" s="52">
        <f t="shared" si="51"/>
        <v>-0.96342087055921544</v>
      </c>
      <c r="N49" s="27">
        <f t="shared" ref="N49:N50" si="55">(H49/B49)*10</f>
        <v>5.2524885447938061</v>
      </c>
      <c r="O49" s="152">
        <f t="shared" ref="O49:O50" si="56">(I49/C49)*10</f>
        <v>7.3696969696969692</v>
      </c>
      <c r="P49" s="52">
        <f t="shared" ref="P49:P50" si="57">(O49-N49)/N49</f>
        <v>0.40308672867106216</v>
      </c>
    </row>
    <row r="50" spans="1:16" ht="20.100000000000001" customHeight="1">
      <c r="A50" s="38" t="s">
        <v>197</v>
      </c>
      <c r="B50" s="19">
        <v>2.3000000000000003</v>
      </c>
      <c r="C50" s="140">
        <v>0.92999999999999994</v>
      </c>
      <c r="D50" s="247">
        <f t="shared" si="36"/>
        <v>1.674871107745187E-3</v>
      </c>
      <c r="E50" s="215">
        <f t="shared" si="37"/>
        <v>2.8772971969556328E-3</v>
      </c>
      <c r="F50" s="52">
        <f t="shared" si="47"/>
        <v>-0.59565217391304359</v>
      </c>
      <c r="H50" s="19">
        <v>1.883</v>
      </c>
      <c r="I50" s="140">
        <v>0.95599999999999996</v>
      </c>
      <c r="J50" s="247">
        <f t="shared" si="38"/>
        <v>4.648671067639029E-3</v>
      </c>
      <c r="K50" s="215">
        <f t="shared" si="39"/>
        <v>8.5804552308465561E-3</v>
      </c>
      <c r="L50" s="52">
        <f t="shared" si="51"/>
        <v>-0.492299522039299</v>
      </c>
      <c r="N50" s="27">
        <f t="shared" si="55"/>
        <v>8.1869565217391287</v>
      </c>
      <c r="O50" s="152">
        <f t="shared" si="56"/>
        <v>10.27956989247312</v>
      </c>
      <c r="P50" s="52">
        <f t="shared" si="57"/>
        <v>0.25560333259098145</v>
      </c>
    </row>
    <row r="51" spans="1:16" ht="20.100000000000001" customHeight="1">
      <c r="A51" s="38" t="s">
        <v>182</v>
      </c>
      <c r="B51" s="19">
        <v>4.3499999999999996</v>
      </c>
      <c r="C51" s="140">
        <v>0.61</v>
      </c>
      <c r="D51" s="247">
        <f t="shared" si="36"/>
        <v>3.167691008126766E-3</v>
      </c>
      <c r="E51" s="215">
        <f t="shared" si="37"/>
        <v>1.8872594517665982E-3</v>
      </c>
      <c r="F51" s="52">
        <f t="shared" si="47"/>
        <v>-0.85977011494252875</v>
      </c>
      <c r="H51" s="19">
        <v>2.6440000000000001</v>
      </c>
      <c r="I51" s="140">
        <v>0.55400000000000005</v>
      </c>
      <c r="J51" s="247">
        <f t="shared" si="38"/>
        <v>6.5273958060741329E-3</v>
      </c>
      <c r="K51" s="215">
        <f t="shared" si="39"/>
        <v>4.9723558555324196E-3</v>
      </c>
      <c r="L51" s="52">
        <f t="shared" si="51"/>
        <v>-0.79046898638426621</v>
      </c>
      <c r="N51" s="27">
        <f t="shared" ref="N51" si="58">(H51/B51)*10</f>
        <v>6.0781609195402311</v>
      </c>
      <c r="O51" s="152">
        <f t="shared" ref="O51" si="59">(I51/C51)*10</f>
        <v>9.0819672131147549</v>
      </c>
      <c r="P51" s="52">
        <f t="shared" ref="P51" si="60">(O51-N51)/N51</f>
        <v>0.49419657250564203</v>
      </c>
    </row>
    <row r="52" spans="1:16" ht="20.100000000000001" customHeight="1">
      <c r="A52" s="38" t="s">
        <v>187</v>
      </c>
      <c r="B52" s="19">
        <v>1.08</v>
      </c>
      <c r="C52" s="140">
        <v>0.48</v>
      </c>
      <c r="D52" s="247">
        <f t="shared" si="36"/>
        <v>7.8646121581078343E-4</v>
      </c>
      <c r="E52" s="215">
        <f t="shared" si="37"/>
        <v>1.4850566177835526E-3</v>
      </c>
      <c r="F52" s="52">
        <f t="shared" si="47"/>
        <v>-0.55555555555555558</v>
      </c>
      <c r="H52" s="19">
        <v>1.117</v>
      </c>
      <c r="I52" s="140">
        <v>0.49200000000000005</v>
      </c>
      <c r="J52" s="247">
        <f t="shared" si="38"/>
        <v>2.7576025398580962E-3</v>
      </c>
      <c r="K52" s="215">
        <f t="shared" si="39"/>
        <v>4.4158828175486472E-3</v>
      </c>
      <c r="L52" s="52">
        <f t="shared" si="51"/>
        <v>-0.55953446732318712</v>
      </c>
      <c r="N52" s="27">
        <f t="shared" ref="N52" si="61">(H52/B52)*10</f>
        <v>10.342592592592592</v>
      </c>
      <c r="O52" s="152">
        <f t="shared" ref="O52" si="62">(I52/C52)*10</f>
        <v>10.250000000000002</v>
      </c>
      <c r="P52" s="52">
        <f t="shared" ref="P52" si="63">(O52-N52)/N52</f>
        <v>-8.952551477170733E-3</v>
      </c>
    </row>
    <row r="53" spans="1:16" ht="20.100000000000001" customHeight="1">
      <c r="A53" s="38" t="s">
        <v>176</v>
      </c>
      <c r="B53" s="19">
        <v>5.53</v>
      </c>
      <c r="C53" s="140">
        <v>1.8</v>
      </c>
      <c r="D53" s="247">
        <f t="shared" si="36"/>
        <v>4.0269727068829933E-3</v>
      </c>
      <c r="E53" s="215">
        <f t="shared" si="37"/>
        <v>5.5689623166883225E-3</v>
      </c>
      <c r="F53" s="52">
        <f t="shared" si="47"/>
        <v>-0.67450271247739602</v>
      </c>
      <c r="H53" s="19">
        <v>3.3689999999999998</v>
      </c>
      <c r="I53" s="140">
        <v>0.47799999999999998</v>
      </c>
      <c r="J53" s="247">
        <f t="shared" si="38"/>
        <v>8.3172452612192711E-3</v>
      </c>
      <c r="K53" s="215">
        <f t="shared" si="39"/>
        <v>4.2902276154232781E-3</v>
      </c>
      <c r="L53" s="52">
        <f t="shared" si="51"/>
        <v>-0.85811813594538444</v>
      </c>
      <c r="N53" s="27">
        <f t="shared" ref="N53" si="64">(H53/B53)*10</f>
        <v>6.092224231464737</v>
      </c>
      <c r="O53" s="152">
        <f t="shared" ref="O53" si="65">(I53/C53)*10</f>
        <v>2.6555555555555554</v>
      </c>
      <c r="P53" s="52">
        <f t="shared" ref="P53" si="66">(O53-N53)/N53</f>
        <v>-0.56410738432109753</v>
      </c>
    </row>
    <row r="54" spans="1:16" ht="20.100000000000001" customHeight="1">
      <c r="A54" s="38" t="s">
        <v>199</v>
      </c>
      <c r="B54" s="19">
        <v>0.12</v>
      </c>
      <c r="C54" s="140">
        <v>0.24</v>
      </c>
      <c r="D54" s="247">
        <f t="shared" si="36"/>
        <v>8.7384579534531477E-5</v>
      </c>
      <c r="E54" s="215">
        <f t="shared" si="37"/>
        <v>7.4252830889177631E-4</v>
      </c>
      <c r="F54" s="52">
        <f t="shared" si="47"/>
        <v>1</v>
      </c>
      <c r="H54" s="19">
        <v>8.5000000000000006E-2</v>
      </c>
      <c r="I54" s="140">
        <v>0.36</v>
      </c>
      <c r="J54" s="247">
        <f t="shared" si="38"/>
        <v>2.0984441887908522E-4</v>
      </c>
      <c r="K54" s="215">
        <f t="shared" si="39"/>
        <v>3.2311337689380341E-3</v>
      </c>
      <c r="L54" s="52">
        <f t="shared" si="45"/>
        <v>3.235294117647058</v>
      </c>
      <c r="N54" s="27">
        <f t="shared" ref="N54" si="67">(H54/B54)*10</f>
        <v>7.0833333333333339</v>
      </c>
      <c r="O54" s="152">
        <f t="shared" ref="O54" si="68">(I54/C54)*10</f>
        <v>15</v>
      </c>
      <c r="P54" s="52">
        <f t="shared" ref="P54" si="69">(O54-N54)/N54</f>
        <v>1.1176470588235292</v>
      </c>
    </row>
    <row r="55" spans="1:16" ht="20.100000000000001" customHeight="1" thickBot="1">
      <c r="A55" s="8" t="s">
        <v>17</v>
      </c>
      <c r="B55" s="19">
        <f>B56-SUM(B39:B54)</f>
        <v>22.150000000000318</v>
      </c>
      <c r="C55" s="140">
        <f>C56-SUM(C39:C54)</f>
        <v>1.32000000000005</v>
      </c>
      <c r="D55" s="247">
        <f t="shared" si="36"/>
        <v>1.6129736972415834E-2</v>
      </c>
      <c r="E55" s="215">
        <f t="shared" si="37"/>
        <v>4.083905698904924E-3</v>
      </c>
      <c r="F55" s="52">
        <f t="shared" ref="F55" si="70">(C55-B55)/B55</f>
        <v>-0.94040632054175932</v>
      </c>
      <c r="H55" s="19">
        <f>H56-SUM(H39:H54)</f>
        <v>10.808999999999969</v>
      </c>
      <c r="I55" s="140">
        <f>I56-SUM(I39:I54)</f>
        <v>0.60099999999999909</v>
      </c>
      <c r="J55" s="247">
        <f t="shared" si="38"/>
        <v>2.6684803807812064E-2</v>
      </c>
      <c r="K55" s="215">
        <f t="shared" si="39"/>
        <v>5.3941983198104318E-3</v>
      </c>
      <c r="L55" s="52">
        <f t="shared" ref="L55" si="71">(I55-H55)/H55</f>
        <v>-0.94439818669627151</v>
      </c>
      <c r="N55" s="27">
        <f t="shared" si="48"/>
        <v>4.8799097065461909</v>
      </c>
      <c r="O55" s="152">
        <f t="shared" si="49"/>
        <v>4.5530303030301233</v>
      </c>
      <c r="P55" s="52">
        <f t="shared" si="50"/>
        <v>-6.698472372912409E-2</v>
      </c>
    </row>
    <row r="56" spans="1:16" ht="26.25" customHeight="1" thickBot="1">
      <c r="A56" s="12" t="s">
        <v>18</v>
      </c>
      <c r="B56" s="17">
        <v>1373.2399999999998</v>
      </c>
      <c r="C56" s="145">
        <v>323.22000000000008</v>
      </c>
      <c r="D56" s="253">
        <f>SUM(D39:D55)</f>
        <v>1.0000000000000004</v>
      </c>
      <c r="E56" s="254">
        <f>SUM(E39:E55)</f>
        <v>0.99999999999999978</v>
      </c>
      <c r="F56" s="57">
        <f t="shared" si="42"/>
        <v>-0.76462963502373937</v>
      </c>
      <c r="G56" s="1"/>
      <c r="H56" s="17">
        <v>405.06199999999995</v>
      </c>
      <c r="I56" s="145">
        <v>111.416</v>
      </c>
      <c r="J56" s="253">
        <f>SUM(J39:J55)</f>
        <v>0.99999999999999989</v>
      </c>
      <c r="K56" s="254">
        <f>SUM(K39:K55)</f>
        <v>1.0000000000000002</v>
      </c>
      <c r="L56" s="57">
        <f t="shared" si="43"/>
        <v>-0.72494087324903345</v>
      </c>
      <c r="M56" s="1"/>
      <c r="N56" s="29">
        <f t="shared" si="40"/>
        <v>2.9496810462846987</v>
      </c>
      <c r="O56" s="146">
        <f t="shared" si="41"/>
        <v>3.447063919311923</v>
      </c>
      <c r="P56" s="57">
        <f t="shared" si="8"/>
        <v>0.16862259519676137</v>
      </c>
    </row>
    <row r="58" spans="1:16" ht="15.75" thickBot="1"/>
    <row r="59" spans="1:16">
      <c r="A59" s="468" t="s">
        <v>15</v>
      </c>
      <c r="B59" s="456" t="s">
        <v>1</v>
      </c>
      <c r="C59" s="454"/>
      <c r="D59" s="456" t="s">
        <v>102</v>
      </c>
      <c r="E59" s="454"/>
      <c r="F59" s="130" t="s">
        <v>0</v>
      </c>
      <c r="H59" s="466" t="s">
        <v>19</v>
      </c>
      <c r="I59" s="467"/>
      <c r="J59" s="456" t="s">
        <v>102</v>
      </c>
      <c r="K59" s="457"/>
      <c r="L59" s="130" t="s">
        <v>0</v>
      </c>
      <c r="N59" s="464" t="s">
        <v>22</v>
      </c>
      <c r="O59" s="454"/>
      <c r="P59" s="130" t="s">
        <v>0</v>
      </c>
    </row>
    <row r="60" spans="1:16">
      <c r="A60" s="469"/>
      <c r="B60" s="459" t="str">
        <f>B5</f>
        <v>jan-fev</v>
      </c>
      <c r="C60" s="461"/>
      <c r="D60" s="459" t="str">
        <f>B5</f>
        <v>jan-fev</v>
      </c>
      <c r="E60" s="461"/>
      <c r="F60" s="131" t="str">
        <f>F37</f>
        <v>2026/2025</v>
      </c>
      <c r="H60" s="462" t="str">
        <f>B5</f>
        <v>jan-fev</v>
      </c>
      <c r="I60" s="461"/>
      <c r="J60" s="459" t="str">
        <f>B5</f>
        <v>jan-fev</v>
      </c>
      <c r="K60" s="460"/>
      <c r="L60" s="131" t="str">
        <f>L37</f>
        <v>2026/2025</v>
      </c>
      <c r="N60" s="462" t="str">
        <f>B5</f>
        <v>jan-fev</v>
      </c>
      <c r="O60" s="460"/>
      <c r="P60" s="131" t="str">
        <f>P37</f>
        <v>2026/2025</v>
      </c>
    </row>
    <row r="61" spans="1:16" ht="19.5" customHeight="1" thickBot="1">
      <c r="A61" s="470"/>
      <c r="B61" s="99">
        <f>B6</f>
        <v>2025</v>
      </c>
      <c r="C61" s="134">
        <f>C6</f>
        <v>2026</v>
      </c>
      <c r="D61" s="99">
        <f>B6</f>
        <v>2025</v>
      </c>
      <c r="E61" s="134">
        <f>C6</f>
        <v>2026</v>
      </c>
      <c r="F61" s="132" t="s">
        <v>1</v>
      </c>
      <c r="H61" s="25">
        <f>B6</f>
        <v>2025</v>
      </c>
      <c r="I61" s="134">
        <f>C6</f>
        <v>2026</v>
      </c>
      <c r="J61" s="99">
        <f>B6</f>
        <v>2025</v>
      </c>
      <c r="K61" s="134">
        <f>C6</f>
        <v>2026</v>
      </c>
      <c r="L61" s="259">
        <v>1000</v>
      </c>
      <c r="N61" s="25">
        <f>B6</f>
        <v>2025</v>
      </c>
      <c r="O61" s="134">
        <f>C6</f>
        <v>2026</v>
      </c>
      <c r="P61" s="132"/>
    </row>
    <row r="62" spans="1:16" ht="20.100000000000001" customHeight="1">
      <c r="A62" s="38" t="s">
        <v>177</v>
      </c>
      <c r="B62" s="39">
        <v>63.49</v>
      </c>
      <c r="C62" s="147">
        <v>1075.78</v>
      </c>
      <c r="D62" s="247">
        <f t="shared" ref="D62:D83" si="72">B62/$B$84</f>
        <v>4.7931451004076683E-2</v>
      </c>
      <c r="E62" s="246">
        <f t="shared" ref="E62:E83" si="73">C62/$C$84</f>
        <v>0.40392442515356769</v>
      </c>
      <c r="F62" s="52">
        <f t="shared" ref="F62:F83" si="74">(C62-B62)/B62</f>
        <v>15.944085682784689</v>
      </c>
      <c r="H62" s="19">
        <v>115.36000000000001</v>
      </c>
      <c r="I62" s="147">
        <v>474.97400000000005</v>
      </c>
      <c r="J62" s="245">
        <f t="shared" ref="J62:J84" si="75">H62/$H$84</f>
        <v>0.10622888383241694</v>
      </c>
      <c r="K62" s="246">
        <f t="shared" ref="K62:K84" si="76">I62/$I$84</f>
        <v>0.29232533220746021</v>
      </c>
      <c r="L62" s="52">
        <f t="shared" ref="L62:L81" si="77">(I62-H62)/H62</f>
        <v>3.1173196948682387</v>
      </c>
      <c r="N62" s="40">
        <f t="shared" ref="N62" si="78">(H62/B62)*10</f>
        <v>18.169790518191842</v>
      </c>
      <c r="O62" s="143">
        <f t="shared" ref="O62" si="79">(I62/C62)*10</f>
        <v>4.4151592333004892</v>
      </c>
      <c r="P62" s="52">
        <f t="shared" ref="P62" si="80">(O62-N62)/N62</f>
        <v>-0.7570054960798821</v>
      </c>
    </row>
    <row r="63" spans="1:16" ht="20.100000000000001" customHeight="1">
      <c r="A63" s="38" t="s">
        <v>172</v>
      </c>
      <c r="B63" s="19">
        <v>341.42000000000007</v>
      </c>
      <c r="C63" s="140">
        <v>620.9799999999999</v>
      </c>
      <c r="D63" s="247">
        <f t="shared" si="72"/>
        <v>0.2577532840102672</v>
      </c>
      <c r="E63" s="215">
        <f t="shared" si="73"/>
        <v>0.23316011594551156</v>
      </c>
      <c r="F63" s="52">
        <f t="shared" si="74"/>
        <v>0.81881553511803573</v>
      </c>
      <c r="H63" s="19">
        <v>158.29999999999998</v>
      </c>
      <c r="I63" s="140">
        <v>420.68700000000001</v>
      </c>
      <c r="J63" s="214">
        <f t="shared" si="75"/>
        <v>0.14577004430193827</v>
      </c>
      <c r="K63" s="215">
        <f t="shared" si="76"/>
        <v>0.25891410273059112</v>
      </c>
      <c r="L63" s="52">
        <f t="shared" si="77"/>
        <v>1.6575300063171199</v>
      </c>
      <c r="N63" s="40">
        <f t="shared" ref="N63:N64" si="81">(H63/B63)*10</f>
        <v>4.6365180715833851</v>
      </c>
      <c r="O63" s="143">
        <f t="shared" ref="O63:O64" si="82">(I63/C63)*10</f>
        <v>6.7745660085671044</v>
      </c>
      <c r="P63" s="52">
        <f t="shared" si="8"/>
        <v>0.46113223414086024</v>
      </c>
    </row>
    <row r="64" spans="1:16" ht="20.100000000000001" customHeight="1">
      <c r="A64" s="38" t="s">
        <v>169</v>
      </c>
      <c r="B64" s="19">
        <v>41.6</v>
      </c>
      <c r="C64" s="140">
        <v>77.679999999999993</v>
      </c>
      <c r="D64" s="247">
        <f t="shared" si="72"/>
        <v>3.1405707383361001E-2</v>
      </c>
      <c r="E64" s="215">
        <f t="shared" si="73"/>
        <v>2.9166604088130599E-2</v>
      </c>
      <c r="F64" s="52">
        <f t="shared" si="74"/>
        <v>0.86730769230769211</v>
      </c>
      <c r="H64" s="19">
        <v>179.23899999999998</v>
      </c>
      <c r="I64" s="140">
        <v>173.24799999999999</v>
      </c>
      <c r="J64" s="214">
        <f t="shared" si="75"/>
        <v>0.1650516548997796</v>
      </c>
      <c r="K64" s="215">
        <f t="shared" si="76"/>
        <v>0.10662642408695645</v>
      </c>
      <c r="L64" s="52">
        <f t="shared" si="77"/>
        <v>-3.3424645305988016E-2</v>
      </c>
      <c r="N64" s="40">
        <f t="shared" si="81"/>
        <v>43.086298076923065</v>
      </c>
      <c r="O64" s="143">
        <f t="shared" si="82"/>
        <v>22.302780638516992</v>
      </c>
      <c r="P64" s="52">
        <f t="shared" si="8"/>
        <v>-0.48236953198672883</v>
      </c>
    </row>
    <row r="65" spans="1:16" ht="20.100000000000001" customHeight="1">
      <c r="A65" s="38" t="s">
        <v>183</v>
      </c>
      <c r="B65" s="19">
        <v>38.709999999999994</v>
      </c>
      <c r="C65" s="140">
        <v>24.94</v>
      </c>
      <c r="D65" s="247">
        <f t="shared" si="72"/>
        <v>2.9223916654084234E-2</v>
      </c>
      <c r="E65" s="215">
        <f t="shared" si="73"/>
        <v>9.3642521364312205E-3</v>
      </c>
      <c r="F65" s="52">
        <f t="shared" si="74"/>
        <v>-0.35572203564970278</v>
      </c>
      <c r="H65" s="19">
        <v>207.708</v>
      </c>
      <c r="I65" s="140">
        <v>145.48399999999998</v>
      </c>
      <c r="J65" s="214">
        <f t="shared" si="75"/>
        <v>0.19126724170478204</v>
      </c>
      <c r="K65" s="215">
        <f t="shared" si="76"/>
        <v>8.9538919247938054E-2</v>
      </c>
      <c r="L65" s="52">
        <f t="shared" si="77"/>
        <v>-0.29957440252662398</v>
      </c>
      <c r="N65" s="40">
        <f t="shared" ref="N65:N67" si="83">(H65/B65)*10</f>
        <v>53.657452854559551</v>
      </c>
      <c r="O65" s="143">
        <f t="shared" ref="O65:O67" si="84">(I65/C65)*10</f>
        <v>58.333600641539682</v>
      </c>
      <c r="P65" s="52">
        <f t="shared" ref="P65:P67" si="85">(O65-N65)/N65</f>
        <v>8.7148150689429799E-2</v>
      </c>
    </row>
    <row r="66" spans="1:16" ht="20.100000000000001" customHeight="1">
      <c r="A66" s="38" t="s">
        <v>188</v>
      </c>
      <c r="B66" s="19">
        <v>70.11</v>
      </c>
      <c r="C66" s="140">
        <v>137.25</v>
      </c>
      <c r="D66" s="247">
        <f t="shared" si="72"/>
        <v>5.2929186169409607E-2</v>
      </c>
      <c r="E66" s="215">
        <f t="shared" si="73"/>
        <v>5.1533424447681837E-2</v>
      </c>
      <c r="F66" s="52">
        <f>(C65-B65)/B65</f>
        <v>-0.35572203564970278</v>
      </c>
      <c r="H66" s="19">
        <v>34.716999999999999</v>
      </c>
      <c r="I66" s="140">
        <v>65.34</v>
      </c>
      <c r="J66" s="214">
        <f t="shared" si="75"/>
        <v>3.1969037448075749E-2</v>
      </c>
      <c r="K66" s="215">
        <f t="shared" si="76"/>
        <v>4.0213858456326974E-2</v>
      </c>
      <c r="L66" s="52">
        <f t="shared" si="77"/>
        <v>0.8820750640896392</v>
      </c>
      <c r="N66" s="40">
        <f t="shared" ref="N66" si="86">(H66/B66)*10</f>
        <v>4.9517900442162315</v>
      </c>
      <c r="O66" s="143">
        <f t="shared" ref="O66" si="87">(I66/C66)*10</f>
        <v>4.7606557377049183</v>
      </c>
      <c r="P66" s="52">
        <f t="shared" ref="P66" si="88">(O66-N66)/N66</f>
        <v>-3.8599032835521976E-2</v>
      </c>
    </row>
    <row r="67" spans="1:16" ht="20.100000000000001" customHeight="1">
      <c r="A67" s="38" t="s">
        <v>170</v>
      </c>
      <c r="B67" s="19">
        <v>158.99999999999997</v>
      </c>
      <c r="C67" s="140">
        <v>85.550000000000011</v>
      </c>
      <c r="D67" s="247">
        <f t="shared" si="72"/>
        <v>0.12003623735467303</v>
      </c>
      <c r="E67" s="215">
        <f t="shared" si="73"/>
        <v>3.2121562561014075E-2</v>
      </c>
      <c r="F67" s="52">
        <f t="shared" si="74"/>
        <v>-0.46194968553459104</v>
      </c>
      <c r="H67" s="19">
        <v>102.066</v>
      </c>
      <c r="I67" s="140">
        <v>61.397999999999996</v>
      </c>
      <c r="J67" s="214">
        <f t="shared" si="75"/>
        <v>9.3987146820730463E-2</v>
      </c>
      <c r="K67" s="215">
        <f t="shared" si="76"/>
        <v>3.7787733111441124E-2</v>
      </c>
      <c r="L67" s="52">
        <f t="shared" si="77"/>
        <v>-0.39844806301804719</v>
      </c>
      <c r="N67" s="40">
        <f t="shared" si="83"/>
        <v>6.4192452830188698</v>
      </c>
      <c r="O67" s="143">
        <f t="shared" si="84"/>
        <v>7.1768556399766208</v>
      </c>
      <c r="P67" s="52">
        <f t="shared" si="85"/>
        <v>0.11802171806113924</v>
      </c>
    </row>
    <row r="68" spans="1:16" ht="20.100000000000001" customHeight="1">
      <c r="A68" s="38" t="s">
        <v>174</v>
      </c>
      <c r="B68" s="19">
        <v>100.60000000000001</v>
      </c>
      <c r="C68" s="140">
        <v>125.50999999999999</v>
      </c>
      <c r="D68" s="247">
        <f t="shared" si="72"/>
        <v>7.5947455835723959E-2</v>
      </c>
      <c r="E68" s="215">
        <f t="shared" si="73"/>
        <v>4.7125392367421109E-2</v>
      </c>
      <c r="F68" s="52">
        <f t="shared" si="74"/>
        <v>0.24761431411530796</v>
      </c>
      <c r="H68" s="19">
        <v>47.784999999999997</v>
      </c>
      <c r="I68" s="140">
        <v>51.567999999999998</v>
      </c>
      <c r="J68" s="214">
        <f t="shared" si="75"/>
        <v>4.4002663088869992E-2</v>
      </c>
      <c r="K68" s="215">
        <f t="shared" si="76"/>
        <v>3.1737806135229099E-2</v>
      </c>
      <c r="L68" s="52">
        <f t="shared" si="77"/>
        <v>7.9167102647274279E-2</v>
      </c>
      <c r="N68" s="40">
        <f t="shared" ref="N68:N69" si="89">(H68/B68)*10</f>
        <v>4.7499999999999991</v>
      </c>
      <c r="O68" s="143">
        <f t="shared" ref="O68:O69" si="90">(I68/C68)*10</f>
        <v>4.1086765994741459</v>
      </c>
      <c r="P68" s="52">
        <f t="shared" ref="P68:P69" si="91">(O68-N68)/N68</f>
        <v>-0.13501545274228491</v>
      </c>
    </row>
    <row r="69" spans="1:16" ht="20.100000000000001" customHeight="1">
      <c r="A69" s="38" t="s">
        <v>179</v>
      </c>
      <c r="B69" s="19">
        <v>53.56</v>
      </c>
      <c r="C69" s="140">
        <v>49.91</v>
      </c>
      <c r="D69" s="247">
        <f t="shared" si="72"/>
        <v>4.0434848256077287E-2</v>
      </c>
      <c r="E69" s="215">
        <f t="shared" si="73"/>
        <v>1.8739768409353735E-2</v>
      </c>
      <c r="F69" s="52">
        <f t="shared" si="74"/>
        <v>-6.8147871545929897E-2</v>
      </c>
      <c r="H69" s="19">
        <v>46.306999999999995</v>
      </c>
      <c r="I69" s="140">
        <v>36.652000000000001</v>
      </c>
      <c r="J69" s="214">
        <f t="shared" si="75"/>
        <v>4.2641651557105843E-2</v>
      </c>
      <c r="K69" s="215">
        <f t="shared" si="76"/>
        <v>2.2557672790653446E-2</v>
      </c>
      <c r="L69" s="52">
        <f t="shared" si="77"/>
        <v>-0.20849979484743117</v>
      </c>
      <c r="N69" s="40">
        <f t="shared" si="89"/>
        <v>8.6458177744585498</v>
      </c>
      <c r="O69" s="143">
        <f t="shared" si="90"/>
        <v>7.3436185133239835</v>
      </c>
      <c r="P69" s="52">
        <f t="shared" si="91"/>
        <v>-0.15061608920113023</v>
      </c>
    </row>
    <row r="70" spans="1:16" ht="20.100000000000001" customHeight="1">
      <c r="A70" s="38" t="s">
        <v>171</v>
      </c>
      <c r="B70" s="19">
        <v>45.410000000000004</v>
      </c>
      <c r="C70" s="140">
        <v>52.050000000000018</v>
      </c>
      <c r="D70" s="247">
        <f t="shared" si="72"/>
        <v>3.4282047410539015E-2</v>
      </c>
      <c r="E70" s="215">
        <f t="shared" si="73"/>
        <v>1.9543276812399566E-2</v>
      </c>
      <c r="F70" s="52">
        <f t="shared" si="74"/>
        <v>0.14622329883285651</v>
      </c>
      <c r="H70" s="19">
        <v>25.721000000000004</v>
      </c>
      <c r="I70" s="140">
        <v>24.949999999999996</v>
      </c>
      <c r="J70" s="214">
        <f t="shared" si="75"/>
        <v>2.3685099870436859E-2</v>
      </c>
      <c r="K70" s="215">
        <f t="shared" si="76"/>
        <v>1.5355613230568683E-2</v>
      </c>
      <c r="L70" s="52">
        <f t="shared" si="77"/>
        <v>-2.9975506395552576E-2</v>
      </c>
      <c r="N70" s="40">
        <f t="shared" ref="N70:N71" si="92">(H70/B70)*10</f>
        <v>5.6641708874697203</v>
      </c>
      <c r="O70" s="143">
        <f t="shared" ref="O70:O71" si="93">(I70/C70)*10</f>
        <v>4.793467819404416</v>
      </c>
      <c r="P70" s="52">
        <f t="shared" ref="P70:P71" si="94">(O70-N70)/N70</f>
        <v>-0.15372118627131709</v>
      </c>
    </row>
    <row r="71" spans="1:16" ht="20.100000000000001" customHeight="1">
      <c r="A71" s="38" t="s">
        <v>192</v>
      </c>
      <c r="B71" s="19">
        <v>9.2499999999999982</v>
      </c>
      <c r="C71" s="140">
        <v>77.28</v>
      </c>
      <c r="D71" s="247">
        <f t="shared" si="72"/>
        <v>6.9832402234636824E-3</v>
      </c>
      <c r="E71" s="215">
        <f t="shared" si="73"/>
        <v>2.9016415601579981E-2</v>
      </c>
      <c r="F71" s="52">
        <f t="shared" si="74"/>
        <v>7.3545945945945963</v>
      </c>
      <c r="H71" s="19">
        <v>4.4489999999999998</v>
      </c>
      <c r="I71" s="140">
        <v>24.27</v>
      </c>
      <c r="J71" s="214">
        <f t="shared" si="75"/>
        <v>4.0968472969003375E-3</v>
      </c>
      <c r="K71" s="215">
        <f t="shared" si="76"/>
        <v>1.4937103531298677E-2</v>
      </c>
      <c r="L71" s="52">
        <f t="shared" si="77"/>
        <v>4.4551584625758593</v>
      </c>
      <c r="N71" s="40">
        <f t="shared" si="92"/>
        <v>4.8097297297297299</v>
      </c>
      <c r="O71" s="143">
        <f t="shared" si="93"/>
        <v>3.1405279503105588</v>
      </c>
      <c r="P71" s="52">
        <f t="shared" si="94"/>
        <v>-0.34704689727191129</v>
      </c>
    </row>
    <row r="72" spans="1:16" ht="20.100000000000001" customHeight="1">
      <c r="A72" s="38" t="s">
        <v>184</v>
      </c>
      <c r="B72" s="19">
        <v>57.45</v>
      </c>
      <c r="C72" s="140">
        <v>30.499999999999996</v>
      </c>
      <c r="D72" s="247">
        <f t="shared" si="72"/>
        <v>4.3371583874377152E-2</v>
      </c>
      <c r="E72" s="215">
        <f t="shared" si="73"/>
        <v>1.1451872099484851E-2</v>
      </c>
      <c r="F72" s="52">
        <f t="shared" si="74"/>
        <v>-0.46910356832027861</v>
      </c>
      <c r="H72" s="19">
        <v>29.236999999999995</v>
      </c>
      <c r="I72" s="140">
        <v>22.488</v>
      </c>
      <c r="J72" s="214">
        <f t="shared" si="75"/>
        <v>2.6922797127326398E-2</v>
      </c>
      <c r="K72" s="215">
        <f t="shared" si="76"/>
        <v>1.3840361937035214E-2</v>
      </c>
      <c r="L72" s="52">
        <f t="shared" si="77"/>
        <v>-0.23083763724048284</v>
      </c>
      <c r="N72" s="40">
        <f t="shared" ref="N72" si="95">(H72/B72)*10</f>
        <v>5.0891209747606601</v>
      </c>
      <c r="O72" s="143">
        <f t="shared" ref="O72:O73" si="96">(I72/C72)*10</f>
        <v>7.3731147540983608</v>
      </c>
      <c r="P72" s="52">
        <f t="shared" ref="P72" si="97">(O72-N72)/N72</f>
        <v>0.44879927018145138</v>
      </c>
    </row>
    <row r="73" spans="1:16" ht="20.100000000000001" customHeight="1">
      <c r="A73" s="38" t="s">
        <v>234</v>
      </c>
      <c r="B73" s="19"/>
      <c r="C73" s="140">
        <v>45</v>
      </c>
      <c r="D73" s="247">
        <f t="shared" si="72"/>
        <v>0</v>
      </c>
      <c r="E73" s="215">
        <f t="shared" si="73"/>
        <v>1.6896204736944864E-2</v>
      </c>
      <c r="F73" s="52"/>
      <c r="H73" s="19"/>
      <c r="I73" s="140">
        <v>19.242999999999999</v>
      </c>
      <c r="J73" s="214">
        <f t="shared" si="75"/>
        <v>0</v>
      </c>
      <c r="K73" s="215">
        <f t="shared" si="76"/>
        <v>1.1843209033901131E-2</v>
      </c>
      <c r="L73" s="52"/>
      <c r="N73" s="40"/>
      <c r="O73" s="143">
        <f t="shared" si="96"/>
        <v>4.2762222222222217</v>
      </c>
      <c r="P73" s="52"/>
    </row>
    <row r="74" spans="1:16" ht="20.100000000000001" customHeight="1">
      <c r="A74" s="38" t="s">
        <v>235</v>
      </c>
      <c r="B74" s="19"/>
      <c r="C74" s="140">
        <v>78.12</v>
      </c>
      <c r="D74" s="247">
        <f t="shared" si="72"/>
        <v>0</v>
      </c>
      <c r="E74" s="215">
        <f t="shared" si="73"/>
        <v>2.9331811423336285E-2</v>
      </c>
      <c r="F74" s="52"/>
      <c r="H74" s="19"/>
      <c r="I74" s="140">
        <v>18.748999999999999</v>
      </c>
      <c r="J74" s="214">
        <f t="shared" si="75"/>
        <v>0</v>
      </c>
      <c r="K74" s="215">
        <f t="shared" si="76"/>
        <v>1.1539174046490271E-2</v>
      </c>
      <c r="L74" s="52"/>
      <c r="N74" s="40"/>
      <c r="O74" s="143">
        <f t="shared" ref="O74:O81" si="98">(I74/C74)*10</f>
        <v>2.4000256016385046</v>
      </c>
      <c r="P74" s="52"/>
    </row>
    <row r="75" spans="1:16" ht="20.100000000000001" customHeight="1">
      <c r="A75" s="38" t="s">
        <v>236</v>
      </c>
      <c r="B75" s="19">
        <v>4.13</v>
      </c>
      <c r="C75" s="140">
        <v>4.43</v>
      </c>
      <c r="D75" s="247">
        <f t="shared" si="72"/>
        <v>3.1179223916654071E-3</v>
      </c>
      <c r="E75" s="215">
        <f t="shared" si="73"/>
        <v>1.6633374885481277E-3</v>
      </c>
      <c r="F75" s="52">
        <f t="shared" si="74"/>
        <v>7.2639225181598016E-2</v>
      </c>
      <c r="H75" s="19">
        <v>18.541</v>
      </c>
      <c r="I75" s="140">
        <v>17.434000000000001</v>
      </c>
      <c r="J75" s="214">
        <f t="shared" si="75"/>
        <v>1.7073420034126579E-2</v>
      </c>
      <c r="K75" s="215">
        <f t="shared" si="76"/>
        <v>1.0729850142754889E-2</v>
      </c>
      <c r="L75" s="52">
        <f t="shared" si="77"/>
        <v>-5.9705517501752833E-2</v>
      </c>
      <c r="N75" s="40">
        <f t="shared" ref="N75:N81" si="99">(H75/B75)*10</f>
        <v>44.893462469733656</v>
      </c>
      <c r="O75" s="143">
        <f t="shared" si="98"/>
        <v>39.354401805869081</v>
      </c>
      <c r="P75" s="52">
        <f t="shared" ref="P75:P81" si="100">(O75-N75)/N75</f>
        <v>-0.12338234475897036</v>
      </c>
    </row>
    <row r="76" spans="1:16" ht="20.100000000000001" customHeight="1">
      <c r="A76" s="38" t="s">
        <v>204</v>
      </c>
      <c r="B76" s="19">
        <v>66.390000000000015</v>
      </c>
      <c r="C76" s="140">
        <v>52.59</v>
      </c>
      <c r="D76" s="247">
        <f t="shared" si="72"/>
        <v>5.0120791182243683E-2</v>
      </c>
      <c r="E76" s="215">
        <f t="shared" si="73"/>
        <v>1.97460312692429E-2</v>
      </c>
      <c r="F76" s="52">
        <f t="shared" si="74"/>
        <v>-0.20786262991414381</v>
      </c>
      <c r="H76" s="19">
        <v>14.255000000000001</v>
      </c>
      <c r="I76" s="140">
        <v>12.975999999999999</v>
      </c>
      <c r="J76" s="214">
        <f t="shared" si="75"/>
        <v>1.312667076136532E-2</v>
      </c>
      <c r="K76" s="215">
        <f t="shared" si="76"/>
        <v>7.9861497907759219E-3</v>
      </c>
      <c r="L76" s="52">
        <f t="shared" si="77"/>
        <v>-8.9722904244124976E-2</v>
      </c>
      <c r="N76" s="40">
        <f t="shared" si="99"/>
        <v>2.1471607169754479</v>
      </c>
      <c r="O76" s="143">
        <f t="shared" si="98"/>
        <v>2.4673892374976227</v>
      </c>
      <c r="P76" s="52">
        <f t="shared" si="100"/>
        <v>0.14914045231474704</v>
      </c>
    </row>
    <row r="77" spans="1:16" ht="20.100000000000001" customHeight="1">
      <c r="A77" s="38" t="s">
        <v>237</v>
      </c>
      <c r="B77" s="19">
        <v>7.0000000000000007E-2</v>
      </c>
      <c r="C77" s="140">
        <v>6.3000000000000007</v>
      </c>
      <c r="D77" s="247">
        <f t="shared" si="72"/>
        <v>5.284614223161707E-5</v>
      </c>
      <c r="E77" s="215">
        <f t="shared" si="73"/>
        <v>2.3654686631722813E-3</v>
      </c>
      <c r="F77" s="52">
        <f t="shared" si="74"/>
        <v>89</v>
      </c>
      <c r="H77" s="19">
        <v>5.7000000000000002E-2</v>
      </c>
      <c r="I77" s="140">
        <v>8.23</v>
      </c>
      <c r="J77" s="214">
        <f t="shared" si="75"/>
        <v>5.2488266109984095E-5</v>
      </c>
      <c r="K77" s="215">
        <f t="shared" si="76"/>
        <v>5.0651982720473065E-3</v>
      </c>
      <c r="L77" s="52">
        <f t="shared" si="77"/>
        <v>143.38596491228068</v>
      </c>
      <c r="N77" s="40">
        <f t="shared" si="99"/>
        <v>8.1428571428571423</v>
      </c>
      <c r="O77" s="143">
        <f t="shared" si="98"/>
        <v>13.063492063492063</v>
      </c>
      <c r="P77" s="52">
        <f t="shared" si="100"/>
        <v>0.60428849902534121</v>
      </c>
    </row>
    <row r="78" spans="1:16" ht="20.100000000000001" customHeight="1">
      <c r="A78" s="38" t="s">
        <v>207</v>
      </c>
      <c r="B78" s="19"/>
      <c r="C78" s="140">
        <v>20.520000000000003</v>
      </c>
      <c r="D78" s="247">
        <f t="shared" si="72"/>
        <v>0</v>
      </c>
      <c r="E78" s="215">
        <f t="shared" si="73"/>
        <v>7.7046693600468594E-3</v>
      </c>
      <c r="F78" s="52"/>
      <c r="H78" s="19"/>
      <c r="I78" s="140">
        <v>7.5359999999999996</v>
      </c>
      <c r="J78" s="214">
        <f t="shared" si="75"/>
        <v>0</v>
      </c>
      <c r="K78" s="215">
        <f t="shared" si="76"/>
        <v>4.6380721966158564E-3</v>
      </c>
      <c r="L78" s="52"/>
      <c r="N78" s="40"/>
      <c r="O78" s="143">
        <f t="shared" si="98"/>
        <v>3.6725146198830401</v>
      </c>
      <c r="P78" s="52"/>
    </row>
    <row r="79" spans="1:16" ht="20.100000000000001" customHeight="1">
      <c r="A79" s="38" t="s">
        <v>190</v>
      </c>
      <c r="B79" s="19">
        <v>11.440000000000001</v>
      </c>
      <c r="C79" s="140">
        <v>8.35</v>
      </c>
      <c r="D79" s="247">
        <f t="shared" si="72"/>
        <v>8.6365695304242759E-3</v>
      </c>
      <c r="E79" s="215">
        <f t="shared" si="73"/>
        <v>3.1351846567442138E-3</v>
      </c>
      <c r="F79" s="52">
        <f t="shared" si="74"/>
        <v>-0.27010489510489522</v>
      </c>
      <c r="H79" s="19">
        <v>11.916</v>
      </c>
      <c r="I79" s="140">
        <v>6.2090000000000005</v>
      </c>
      <c r="J79" s="214">
        <f t="shared" si="75"/>
        <v>1.0972810157308254E-2</v>
      </c>
      <c r="K79" s="215">
        <f t="shared" si="76"/>
        <v>3.8213628275992379E-3</v>
      </c>
      <c r="L79" s="52">
        <f t="shared" si="77"/>
        <v>-0.47893588452500835</v>
      </c>
      <c r="N79" s="40">
        <f t="shared" si="99"/>
        <v>10.416083916083917</v>
      </c>
      <c r="O79" s="143">
        <f t="shared" si="98"/>
        <v>7.4359281437125757</v>
      </c>
      <c r="P79" s="52">
        <f t="shared" si="100"/>
        <v>-0.28611096035522104</v>
      </c>
    </row>
    <row r="80" spans="1:16" ht="20.100000000000001" customHeight="1">
      <c r="A80" s="38" t="s">
        <v>206</v>
      </c>
      <c r="B80" s="19">
        <v>33.040000000000006</v>
      </c>
      <c r="C80" s="140">
        <v>10.940000000000001</v>
      </c>
      <c r="D80" s="247">
        <f t="shared" si="72"/>
        <v>2.494337913332326E-2</v>
      </c>
      <c r="E80" s="215">
        <f t="shared" si="73"/>
        <v>4.1076551071594853E-3</v>
      </c>
      <c r="F80" s="52">
        <f t="shared" si="74"/>
        <v>-0.66888619854721554</v>
      </c>
      <c r="H80" s="19">
        <v>27.556999999999995</v>
      </c>
      <c r="I80" s="140">
        <v>6.0490000000000004</v>
      </c>
      <c r="J80" s="214">
        <f t="shared" si="75"/>
        <v>2.5375774547242654E-2</v>
      </c>
      <c r="K80" s="215">
        <f t="shared" si="76"/>
        <v>3.722889957182765E-3</v>
      </c>
      <c r="L80" s="52">
        <f t="shared" si="77"/>
        <v>-0.7804913452117429</v>
      </c>
      <c r="N80" s="40">
        <f t="shared" si="99"/>
        <v>8.3404963680387372</v>
      </c>
      <c r="O80" s="143">
        <f t="shared" si="98"/>
        <v>5.5292504570383905</v>
      </c>
      <c r="P80" s="52">
        <f t="shared" si="100"/>
        <v>-0.33705978480767679</v>
      </c>
    </row>
    <row r="81" spans="1:16" ht="20.100000000000001" customHeight="1">
      <c r="A81" s="38" t="s">
        <v>189</v>
      </c>
      <c r="B81" s="19">
        <v>36.159999999999997</v>
      </c>
      <c r="C81" s="140">
        <v>10.57</v>
      </c>
      <c r="D81" s="247">
        <f t="shared" si="72"/>
        <v>2.7298807187075329E-2</v>
      </c>
      <c r="E81" s="215">
        <f t="shared" si="73"/>
        <v>3.9687307571001605E-3</v>
      </c>
      <c r="F81" s="52">
        <f t="shared" si="74"/>
        <v>-0.70768805309734506</v>
      </c>
      <c r="H81" s="19">
        <v>10.750999999999999</v>
      </c>
      <c r="I81" s="140">
        <v>4.698999999999999</v>
      </c>
      <c r="J81" s="214">
        <f t="shared" si="75"/>
        <v>9.9000236657620869E-3</v>
      </c>
      <c r="K81" s="215">
        <f t="shared" si="76"/>
        <v>2.8920251130437769E-3</v>
      </c>
      <c r="L81" s="52">
        <f t="shared" si="77"/>
        <v>-0.56292437912752313</v>
      </c>
      <c r="N81" s="40">
        <f t="shared" si="99"/>
        <v>2.9731747787610621</v>
      </c>
      <c r="O81" s="143">
        <f t="shared" si="98"/>
        <v>4.4456007568590339</v>
      </c>
      <c r="P81" s="52">
        <f t="shared" si="100"/>
        <v>0.49523693952211573</v>
      </c>
    </row>
    <row r="82" spans="1:16" ht="20.100000000000001" customHeight="1">
      <c r="A82" s="38" t="s">
        <v>225</v>
      </c>
      <c r="B82" s="19"/>
      <c r="C82" s="140">
        <v>10.35</v>
      </c>
      <c r="D82" s="247">
        <f t="shared" si="72"/>
        <v>0</v>
      </c>
      <c r="E82" s="215">
        <f t="shared" si="73"/>
        <v>3.8861270894973189E-3</v>
      </c>
      <c r="F82" s="52"/>
      <c r="H82" s="19"/>
      <c r="I82" s="140">
        <v>4.0089999999999995</v>
      </c>
      <c r="J82" s="214">
        <f t="shared" si="75"/>
        <v>0</v>
      </c>
      <c r="K82" s="215">
        <f t="shared" si="76"/>
        <v>2.4673608593727397E-3</v>
      </c>
      <c r="L82" s="52"/>
      <c r="N82" s="40"/>
      <c r="O82" s="143">
        <f t="shared" ref="O82" si="101">(I82/C82)*10</f>
        <v>3.873429951690821</v>
      </c>
      <c r="P82" s="52"/>
    </row>
    <row r="83" spans="1:16" ht="20.100000000000001" customHeight="1" thickBot="1">
      <c r="A83" s="8" t="s">
        <v>17</v>
      </c>
      <c r="B83" s="19">
        <f>B84-SUM(B62:B82)</f>
        <v>192.77000000000044</v>
      </c>
      <c r="C83" s="140">
        <f>C84-SUM(C62:C82)</f>
        <v>58.720000000000255</v>
      </c>
      <c r="D83" s="247">
        <f t="shared" si="72"/>
        <v>0.14553072625698352</v>
      </c>
      <c r="E83" s="215">
        <f t="shared" si="73"/>
        <v>2.204766982563126E-2</v>
      </c>
      <c r="F83" s="52">
        <f t="shared" si="74"/>
        <v>-0.69538828655911122</v>
      </c>
      <c r="H83" s="19">
        <f>H84-SUM(H62:H82)</f>
        <v>51.990999999999985</v>
      </c>
      <c r="I83" s="140">
        <f>I84-SUM(I62:I82)</f>
        <v>18.620000000000118</v>
      </c>
      <c r="J83" s="214">
        <f t="shared" si="75"/>
        <v>4.7875744619722493E-2</v>
      </c>
      <c r="K83" s="215">
        <f t="shared" si="76"/>
        <v>1.1459780294717064E-2</v>
      </c>
      <c r="L83" s="52">
        <f t="shared" ref="L83" si="102">(I83-H83)/H83</f>
        <v>-0.64186109134273006</v>
      </c>
      <c r="N83" s="40">
        <f t="shared" ref="N83" si="103">(H83/B83)*10</f>
        <v>2.6970482958966575</v>
      </c>
      <c r="O83" s="143">
        <f t="shared" ref="O83" si="104">(I83/C83)*10</f>
        <v>3.170980926430524</v>
      </c>
      <c r="P83" s="52">
        <f t="shared" ref="P83" si="105">(O83-N83)/N83</f>
        <v>0.17572270813797325</v>
      </c>
    </row>
    <row r="84" spans="1:16" ht="26.25" customHeight="1" thickBot="1">
      <c r="A84" s="12" t="s">
        <v>18</v>
      </c>
      <c r="B84" s="17">
        <v>1324.6000000000006</v>
      </c>
      <c r="C84" s="145">
        <v>2663.32</v>
      </c>
      <c r="D84" s="243">
        <f>SUM(D62:D83)</f>
        <v>0.99999999999999978</v>
      </c>
      <c r="E84" s="244">
        <f>SUM(E62:E83)</f>
        <v>1</v>
      </c>
      <c r="F84" s="57">
        <f>(C84-B84)/B84</f>
        <v>1.0106598218330054</v>
      </c>
      <c r="G84" s="1"/>
      <c r="H84" s="17">
        <v>1085.9570000000001</v>
      </c>
      <c r="I84" s="145">
        <v>1624.8130000000001</v>
      </c>
      <c r="J84" s="255">
        <f t="shared" si="75"/>
        <v>1</v>
      </c>
      <c r="K84" s="244">
        <f t="shared" si="76"/>
        <v>1</v>
      </c>
      <c r="L84" s="57">
        <f>(I84-H84)/H84</f>
        <v>0.4962038091747647</v>
      </c>
      <c r="M84" s="1"/>
      <c r="N84" s="37">
        <f t="shared" ref="N84:O84" si="106">(H84/B84)*10</f>
        <v>8.198376868488598</v>
      </c>
      <c r="O84" s="150">
        <f t="shared" si="106"/>
        <v>6.1007051349443557</v>
      </c>
      <c r="P84" s="57">
        <f>(O84-N84)/N84</f>
        <v>-0.25586427254971461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/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117</v>
      </c>
    </row>
    <row r="2" spans="1:18" ht="15.75" thickBot="1"/>
    <row r="3" spans="1:18">
      <c r="A3" s="441" t="s">
        <v>16</v>
      </c>
      <c r="B3" s="428"/>
      <c r="C3" s="428"/>
      <c r="D3" s="456" t="s">
        <v>1</v>
      </c>
      <c r="E3" s="454"/>
      <c r="F3" s="456" t="s">
        <v>102</v>
      </c>
      <c r="G3" s="454"/>
      <c r="H3" s="130" t="s">
        <v>0</v>
      </c>
      <c r="J3" s="458" t="s">
        <v>19</v>
      </c>
      <c r="K3" s="454"/>
      <c r="L3" s="452" t="s">
        <v>102</v>
      </c>
      <c r="M3" s="453"/>
      <c r="N3" s="130" t="s">
        <v>0</v>
      </c>
      <c r="P3" s="464" t="s">
        <v>22</v>
      </c>
      <c r="Q3" s="454"/>
      <c r="R3" s="130" t="s">
        <v>0</v>
      </c>
    </row>
    <row r="4" spans="1:18">
      <c r="A4" s="455"/>
      <c r="B4" s="429"/>
      <c r="C4" s="429"/>
      <c r="D4" s="459" t="s">
        <v>164</v>
      </c>
      <c r="E4" s="461"/>
      <c r="F4" s="459" t="str">
        <f>D4</f>
        <v>jan-fev</v>
      </c>
      <c r="G4" s="461"/>
      <c r="H4" s="131" t="s">
        <v>162</v>
      </c>
      <c r="J4" s="462" t="str">
        <f>D4</f>
        <v>jan-fev</v>
      </c>
      <c r="K4" s="461"/>
      <c r="L4" s="463" t="str">
        <f>D4</f>
        <v>jan-fev</v>
      </c>
      <c r="M4" s="451"/>
      <c r="N4" s="131" t="str">
        <f>H4</f>
        <v>2026/2025</v>
      </c>
      <c r="P4" s="462" t="str">
        <f>D4</f>
        <v>jan-fev</v>
      </c>
      <c r="Q4" s="460"/>
      <c r="R4" s="131" t="str">
        <f>N4</f>
        <v>2026/2025</v>
      </c>
    </row>
    <row r="5" spans="1:18" ht="19.5" customHeight="1" thickBot="1">
      <c r="A5" s="442"/>
      <c r="B5" s="465"/>
      <c r="C5" s="465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61579.049999999988</v>
      </c>
      <c r="E6" s="147">
        <v>53612.44999999999</v>
      </c>
      <c r="F6" s="247">
        <f>D6/D8</f>
        <v>0.78416629471889343</v>
      </c>
      <c r="G6" s="246">
        <f>E6/E8</f>
        <v>0.7988926878805872</v>
      </c>
      <c r="H6" s="102">
        <f>(E6-D6)/D6</f>
        <v>-0.1293719211322682</v>
      </c>
      <c r="I6" s="1"/>
      <c r="J6" s="115">
        <v>27642.139000000006</v>
      </c>
      <c r="K6" s="147">
        <v>24648.002</v>
      </c>
      <c r="L6" s="247">
        <f>J6/J8</f>
        <v>0.64900545028477019</v>
      </c>
      <c r="M6" s="246">
        <f>K6/K8</f>
        <v>0.68684049607669428</v>
      </c>
      <c r="N6" s="102">
        <f>(K6-J6)/J6</f>
        <v>-0.10831784761664086</v>
      </c>
      <c r="P6" s="27">
        <f t="shared" ref="P6:Q8" si="0">(J6/D6)*10</f>
        <v>4.4888868860432263</v>
      </c>
      <c r="Q6" s="152">
        <f>(K6/E6)*10</f>
        <v>4.5974399603077281</v>
      </c>
      <c r="R6" s="102">
        <f t="shared" ref="R6:R8" si="1">(Q6-P6)/P6</f>
        <v>2.4182626343740857E-2</v>
      </c>
    </row>
    <row r="7" spans="1:18" ht="24" customHeight="1" thickBot="1">
      <c r="A7" s="161" t="s">
        <v>21</v>
      </c>
      <c r="B7" s="1"/>
      <c r="C7" s="1"/>
      <c r="D7" s="117">
        <v>16948.999999999996</v>
      </c>
      <c r="E7" s="140">
        <v>13496.000000000005</v>
      </c>
      <c r="F7" s="247">
        <f>D7/D8</f>
        <v>0.21583370528110654</v>
      </c>
      <c r="G7" s="215">
        <f>E7/E8</f>
        <v>0.20110731211941277</v>
      </c>
      <c r="H7" s="55">
        <f t="shared" ref="H7:H8" si="2">(E7-D7)/D7</f>
        <v>-0.20372883355950155</v>
      </c>
      <c r="J7" s="196">
        <v>14949.396999999997</v>
      </c>
      <c r="K7" s="142">
        <v>11238.062</v>
      </c>
      <c r="L7" s="247">
        <f>J7/J8</f>
        <v>0.3509945497152297</v>
      </c>
      <c r="M7" s="215">
        <f>K7/K8</f>
        <v>0.31315950392330572</v>
      </c>
      <c r="N7" s="55">
        <f t="shared" ref="N7:N8" si="3">(K7-J7)/J7</f>
        <v>-0.24825984619981648</v>
      </c>
      <c r="P7" s="27">
        <f t="shared" si="0"/>
        <v>8.8202236120125086</v>
      </c>
      <c r="Q7" s="152">
        <f t="shared" si="0"/>
        <v>8.3269576170717219</v>
      </c>
      <c r="R7" s="55">
        <f t="shared" si="1"/>
        <v>-5.5924431923584567E-2</v>
      </c>
    </row>
    <row r="8" spans="1:18" ht="26.25" customHeight="1" thickBot="1">
      <c r="A8" s="12" t="s">
        <v>12</v>
      </c>
      <c r="B8" s="162"/>
      <c r="C8" s="162"/>
      <c r="D8" s="163">
        <v>78528.049999999988</v>
      </c>
      <c r="E8" s="145">
        <v>67108.45</v>
      </c>
      <c r="F8" s="243">
        <f>SUM(F6:F7)</f>
        <v>1</v>
      </c>
      <c r="G8" s="244">
        <f>SUM(G6:G7)</f>
        <v>1</v>
      </c>
      <c r="H8" s="57">
        <f t="shared" si="2"/>
        <v>-0.14542064905470076</v>
      </c>
      <c r="I8" s="1"/>
      <c r="J8" s="17">
        <v>42591.536000000007</v>
      </c>
      <c r="K8" s="145">
        <v>35886.063999999998</v>
      </c>
      <c r="L8" s="243">
        <f>SUM(L6:L7)</f>
        <v>0.99999999999999989</v>
      </c>
      <c r="M8" s="244">
        <f>SUM(M6:M7)</f>
        <v>1</v>
      </c>
      <c r="N8" s="57">
        <f t="shared" si="3"/>
        <v>-0.15743672639559203</v>
      </c>
      <c r="O8" s="1"/>
      <c r="P8" s="29">
        <f t="shared" si="0"/>
        <v>5.4237353404293129</v>
      </c>
      <c r="Q8" s="146">
        <f t="shared" si="0"/>
        <v>5.3474732317614251</v>
      </c>
      <c r="R8" s="57">
        <f t="shared" si="1"/>
        <v>-1.4060809364981176E-2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AD843F-764B-4F2A-A342-098B62617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1" id="{0F31C511-7209-432D-A116-1A3A5EE4E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3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topLeftCell="A65" zoomScaleNormal="100" workbookViewId="0">
      <selection activeCell="P84" sqref="P84"/>
    </sheetView>
  </sheetViews>
  <sheetFormatPr defaultRowHeight="1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116</v>
      </c>
    </row>
    <row r="3" spans="1:16" ht="8.25" customHeight="1" thickBot="1"/>
    <row r="4" spans="1:16">
      <c r="A4" s="468" t="s">
        <v>3</v>
      </c>
      <c r="B4" s="456" t="s">
        <v>1</v>
      </c>
      <c r="C4" s="454"/>
      <c r="D4" s="456" t="s">
        <v>102</v>
      </c>
      <c r="E4" s="454"/>
      <c r="F4" s="130" t="s">
        <v>0</v>
      </c>
      <c r="H4" s="466" t="s">
        <v>19</v>
      </c>
      <c r="I4" s="467"/>
      <c r="J4" s="456" t="s">
        <v>102</v>
      </c>
      <c r="K4" s="457"/>
      <c r="L4" s="130" t="s">
        <v>0</v>
      </c>
      <c r="N4" s="464" t="s">
        <v>22</v>
      </c>
      <c r="O4" s="454"/>
      <c r="P4" s="130" t="s">
        <v>0</v>
      </c>
    </row>
    <row r="5" spans="1:16">
      <c r="A5" s="469"/>
      <c r="B5" s="459" t="s">
        <v>164</v>
      </c>
      <c r="C5" s="461"/>
      <c r="D5" s="459" t="str">
        <f>B5</f>
        <v>jan-fev</v>
      </c>
      <c r="E5" s="461"/>
      <c r="F5" s="131" t="s">
        <v>162</v>
      </c>
      <c r="H5" s="462" t="str">
        <f>B5</f>
        <v>jan-fev</v>
      </c>
      <c r="I5" s="461"/>
      <c r="J5" s="459" t="str">
        <f>B5</f>
        <v>jan-fev</v>
      </c>
      <c r="K5" s="460"/>
      <c r="L5" s="131" t="str">
        <f>F5</f>
        <v>2026/2025</v>
      </c>
      <c r="N5" s="462" t="str">
        <f>B5</f>
        <v>jan-fev</v>
      </c>
      <c r="O5" s="460"/>
      <c r="P5" s="131" t="str">
        <f>F5</f>
        <v>2026/2025</v>
      </c>
    </row>
    <row r="6" spans="1:16" ht="19.5" customHeight="1" thickBot="1">
      <c r="A6" s="470"/>
      <c r="B6" s="99">
        <f>'6'!E6</f>
        <v>2025</v>
      </c>
      <c r="C6" s="134">
        <f>'6'!F6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168</v>
      </c>
      <c r="B7" s="39">
        <v>27221.160000000003</v>
      </c>
      <c r="C7" s="147">
        <v>20734.23</v>
      </c>
      <c r="D7" s="247">
        <f>B7/$B$33</f>
        <v>0.34664250544868996</v>
      </c>
      <c r="E7" s="246">
        <f>C7/$C$33</f>
        <v>0.30896600949656861</v>
      </c>
      <c r="F7" s="52">
        <f>(C7-B7)/B7</f>
        <v>-0.23830468650123665</v>
      </c>
      <c r="H7" s="39">
        <v>11243.891</v>
      </c>
      <c r="I7" s="147">
        <v>8783.4310000000005</v>
      </c>
      <c r="J7" s="247">
        <f>H7/$H$33</f>
        <v>0.26399355496359656</v>
      </c>
      <c r="K7" s="246">
        <f>I7/$I$33</f>
        <v>0.24475882894262244</v>
      </c>
      <c r="L7" s="52">
        <f>(I7-H7)/H7</f>
        <v>-0.21882638314441141</v>
      </c>
      <c r="N7" s="27">
        <f t="shared" ref="N7:N33" si="0">(H7/B7)*10</f>
        <v>4.1305701153073562</v>
      </c>
      <c r="O7" s="151">
        <f t="shared" ref="O7:O33" si="1">(I7/C7)*10</f>
        <v>4.2361983058932022</v>
      </c>
      <c r="P7" s="61">
        <f>(O7-N7)/N7</f>
        <v>2.5572303008343011E-2</v>
      </c>
    </row>
    <row r="8" spans="1:16" ht="20.100000000000001" customHeight="1">
      <c r="A8" s="8" t="s">
        <v>175</v>
      </c>
      <c r="B8" s="19">
        <v>12802.36</v>
      </c>
      <c r="C8" s="140">
        <v>9764.86</v>
      </c>
      <c r="D8" s="247">
        <f t="shared" ref="D8:D32" si="2">B8/$B$33</f>
        <v>0.16302913417562256</v>
      </c>
      <c r="E8" s="215">
        <f t="shared" ref="E8:E32" si="3">C8/$C$33</f>
        <v>0.145508650549968</v>
      </c>
      <c r="F8" s="52">
        <f t="shared" ref="F8:F33" si="4">(C8-B8)/B8</f>
        <v>-0.23726094251372401</v>
      </c>
      <c r="H8" s="19">
        <v>5660.7550000000001</v>
      </c>
      <c r="I8" s="140">
        <v>4472.759</v>
      </c>
      <c r="J8" s="247">
        <f t="shared" ref="J8:J32" si="5">H8/$H$33</f>
        <v>0.13290797965116827</v>
      </c>
      <c r="K8" s="215">
        <f t="shared" ref="K8:K32" si="6">I8/$I$33</f>
        <v>0.12463777024975489</v>
      </c>
      <c r="L8" s="52">
        <f t="shared" ref="L8:L33" si="7">(I8-H8)/H8</f>
        <v>-0.20986529182061406</v>
      </c>
      <c r="M8" s="1"/>
      <c r="N8" s="27">
        <f t="shared" si="0"/>
        <v>4.4216496021046119</v>
      </c>
      <c r="O8" s="152">
        <f t="shared" si="1"/>
        <v>4.58046403123035</v>
      </c>
      <c r="P8" s="52">
        <f t="shared" ref="P8:P71" si="8">(O8-N8)/N8</f>
        <v>3.5917461449262229E-2</v>
      </c>
    </row>
    <row r="9" spans="1:16" ht="20.100000000000001" customHeight="1">
      <c r="A9" s="8" t="s">
        <v>178</v>
      </c>
      <c r="B9" s="19">
        <v>7589.73</v>
      </c>
      <c r="C9" s="140">
        <v>8473.9500000000007</v>
      </c>
      <c r="D9" s="247">
        <f t="shared" si="2"/>
        <v>9.6649923180315803E-2</v>
      </c>
      <c r="E9" s="215">
        <f t="shared" si="3"/>
        <v>0.12627247388369126</v>
      </c>
      <c r="F9" s="52">
        <f t="shared" si="4"/>
        <v>0.1165021680613146</v>
      </c>
      <c r="H9" s="19">
        <v>3248.721</v>
      </c>
      <c r="I9" s="140">
        <v>3668.5129999999999</v>
      </c>
      <c r="J9" s="247">
        <f t="shared" si="5"/>
        <v>7.6276211311092426E-2</v>
      </c>
      <c r="K9" s="215">
        <f t="shared" si="6"/>
        <v>0.10222667495660712</v>
      </c>
      <c r="L9" s="52">
        <f t="shared" si="7"/>
        <v>0.12921762133467291</v>
      </c>
      <c r="N9" s="27">
        <f t="shared" si="0"/>
        <v>4.2804170899360061</v>
      </c>
      <c r="O9" s="152">
        <f t="shared" si="1"/>
        <v>4.3291652653131063</v>
      </c>
      <c r="P9" s="52">
        <f t="shared" si="8"/>
        <v>1.1388650767635589E-2</v>
      </c>
    </row>
    <row r="10" spans="1:16" ht="20.100000000000001" customHeight="1">
      <c r="A10" s="8" t="s">
        <v>170</v>
      </c>
      <c r="B10" s="19">
        <v>4958.32</v>
      </c>
      <c r="C10" s="140">
        <v>3382.8</v>
      </c>
      <c r="D10" s="247">
        <f t="shared" si="2"/>
        <v>6.3140750343348637E-2</v>
      </c>
      <c r="E10" s="215">
        <f t="shared" si="3"/>
        <v>5.0407959057316931E-2</v>
      </c>
      <c r="F10" s="52">
        <f t="shared" si="4"/>
        <v>-0.31775278723438577</v>
      </c>
      <c r="H10" s="19">
        <v>5558.0460000000003</v>
      </c>
      <c r="I10" s="140">
        <v>3439.1979999999999</v>
      </c>
      <c r="J10" s="247">
        <f t="shared" si="5"/>
        <v>0.1304964911338253</v>
      </c>
      <c r="K10" s="215">
        <f t="shared" si="6"/>
        <v>9.5836589936416541E-2</v>
      </c>
      <c r="L10" s="52">
        <f t="shared" si="7"/>
        <v>-0.38122174591574093</v>
      </c>
      <c r="N10" s="27">
        <f t="shared" si="0"/>
        <v>11.209534681101665</v>
      </c>
      <c r="O10" s="152">
        <f t="shared" si="1"/>
        <v>10.166719877024947</v>
      </c>
      <c r="P10" s="52">
        <f t="shared" si="8"/>
        <v>-9.3029267828112105E-2</v>
      </c>
    </row>
    <row r="11" spans="1:16" ht="20.25" customHeight="1">
      <c r="A11" s="8" t="s">
        <v>171</v>
      </c>
      <c r="B11" s="19">
        <v>4559.66</v>
      </c>
      <c r="C11" s="140">
        <v>3988.5400000000004</v>
      </c>
      <c r="D11" s="247">
        <f t="shared" si="2"/>
        <v>5.806409302153815E-2</v>
      </c>
      <c r="E11" s="215">
        <f t="shared" si="3"/>
        <v>5.9434244122759515E-2</v>
      </c>
      <c r="F11" s="52">
        <f t="shared" si="4"/>
        <v>-0.12525495322019611</v>
      </c>
      <c r="H11" s="19">
        <v>2488.2920000000004</v>
      </c>
      <c r="I11" s="140">
        <v>2494.5390000000002</v>
      </c>
      <c r="J11" s="247">
        <f t="shared" si="5"/>
        <v>5.8422217973073357E-2</v>
      </c>
      <c r="K11" s="215">
        <f t="shared" si="6"/>
        <v>6.9512750130524215E-2</v>
      </c>
      <c r="L11" s="52">
        <f t="shared" si="7"/>
        <v>2.5105574426151924E-3</v>
      </c>
      <c r="N11" s="27">
        <f t="shared" si="0"/>
        <v>5.4571875973208535</v>
      </c>
      <c r="O11" s="152">
        <f t="shared" si="1"/>
        <v>6.2542659720098079</v>
      </c>
      <c r="P11" s="52">
        <f t="shared" si="8"/>
        <v>0.14606028480315966</v>
      </c>
    </row>
    <row r="12" spans="1:16" ht="20.100000000000001" customHeight="1">
      <c r="A12" s="8" t="s">
        <v>173</v>
      </c>
      <c r="B12" s="19">
        <v>5317.8600000000006</v>
      </c>
      <c r="C12" s="140">
        <v>4844.83</v>
      </c>
      <c r="D12" s="247">
        <f t="shared" si="2"/>
        <v>6.7719241723180432E-2</v>
      </c>
      <c r="E12" s="215">
        <f t="shared" si="3"/>
        <v>7.2194038157638862E-2</v>
      </c>
      <c r="F12" s="52">
        <f t="shared" si="4"/>
        <v>-8.8951194653488552E-2</v>
      </c>
      <c r="H12" s="19">
        <v>2363.701</v>
      </c>
      <c r="I12" s="140">
        <v>2253.326</v>
      </c>
      <c r="J12" s="247">
        <f t="shared" si="5"/>
        <v>5.5496965406460111E-2</v>
      </c>
      <c r="K12" s="215">
        <f t="shared" si="6"/>
        <v>6.2791115793584942E-2</v>
      </c>
      <c r="L12" s="52">
        <f t="shared" si="7"/>
        <v>-4.6695838433033619E-2</v>
      </c>
      <c r="N12" s="27">
        <f t="shared" si="0"/>
        <v>4.4448349524056665</v>
      </c>
      <c r="O12" s="152">
        <f t="shared" si="1"/>
        <v>4.650990850040146</v>
      </c>
      <c r="P12" s="52">
        <f t="shared" si="8"/>
        <v>4.6381001733911915E-2</v>
      </c>
    </row>
    <row r="13" spans="1:16" ht="20.100000000000001" customHeight="1">
      <c r="A13" s="8" t="s">
        <v>182</v>
      </c>
      <c r="B13" s="19">
        <v>2050.1800000000003</v>
      </c>
      <c r="C13" s="140">
        <v>2879.37</v>
      </c>
      <c r="D13" s="247">
        <f t="shared" si="2"/>
        <v>2.6107613776223906E-2</v>
      </c>
      <c r="E13" s="215">
        <f t="shared" si="3"/>
        <v>4.2906221198671705E-2</v>
      </c>
      <c r="F13" s="52">
        <f t="shared" si="4"/>
        <v>0.40444741437337184</v>
      </c>
      <c r="H13" s="19">
        <v>1570.0140000000001</v>
      </c>
      <c r="I13" s="140">
        <v>1917.1129999999998</v>
      </c>
      <c r="J13" s="247">
        <f t="shared" si="5"/>
        <v>3.6862112697696563E-2</v>
      </c>
      <c r="K13" s="215">
        <f t="shared" si="6"/>
        <v>5.3422214261224073E-2</v>
      </c>
      <c r="L13" s="52">
        <f t="shared" si="7"/>
        <v>0.22108019418935096</v>
      </c>
      <c r="N13" s="27">
        <f t="shared" si="0"/>
        <v>7.6579324742217745</v>
      </c>
      <c r="O13" s="152">
        <f t="shared" si="1"/>
        <v>6.6580988202280356</v>
      </c>
      <c r="P13" s="52">
        <f t="shared" si="8"/>
        <v>-0.13056182688465734</v>
      </c>
    </row>
    <row r="14" spans="1:16" ht="20.100000000000001" customHeight="1">
      <c r="A14" s="8" t="s">
        <v>174</v>
      </c>
      <c r="B14" s="19">
        <v>1647.62</v>
      </c>
      <c r="C14" s="140">
        <v>1248.28</v>
      </c>
      <c r="D14" s="247">
        <f t="shared" si="2"/>
        <v>2.0981292671854192E-2</v>
      </c>
      <c r="E14" s="215">
        <f t="shared" si="3"/>
        <v>1.8600936245733585E-2</v>
      </c>
      <c r="F14" s="52">
        <f t="shared" si="4"/>
        <v>-0.24237384833881595</v>
      </c>
      <c r="H14" s="19">
        <v>1470.6019999999999</v>
      </c>
      <c r="I14" s="140">
        <v>1098.6779999999999</v>
      </c>
      <c r="J14" s="247">
        <f t="shared" si="5"/>
        <v>3.4528033926740753E-2</v>
      </c>
      <c r="K14" s="215">
        <f t="shared" si="6"/>
        <v>3.0615728712962222E-2</v>
      </c>
      <c r="L14" s="52">
        <f t="shared" si="7"/>
        <v>-0.25290595280028177</v>
      </c>
      <c r="N14" s="27">
        <f t="shared" si="0"/>
        <v>8.9256139158301053</v>
      </c>
      <c r="O14" s="152">
        <f t="shared" si="1"/>
        <v>8.8015349120389654</v>
      </c>
      <c r="P14" s="52">
        <f t="shared" si="8"/>
        <v>-1.3901453161790745E-2</v>
      </c>
    </row>
    <row r="15" spans="1:16" ht="20.100000000000001" customHeight="1">
      <c r="A15" s="8" t="s">
        <v>183</v>
      </c>
      <c r="B15" s="19">
        <v>418.75</v>
      </c>
      <c r="C15" s="140">
        <v>294.37</v>
      </c>
      <c r="D15" s="247">
        <f t="shared" si="2"/>
        <v>5.3324894735065995E-3</v>
      </c>
      <c r="E15" s="215">
        <f t="shared" si="3"/>
        <v>4.3864818811937996E-3</v>
      </c>
      <c r="F15" s="52">
        <f t="shared" si="4"/>
        <v>-0.29702686567164177</v>
      </c>
      <c r="H15" s="19">
        <v>1345.576</v>
      </c>
      <c r="I15" s="140">
        <v>919.60799999999995</v>
      </c>
      <c r="J15" s="247">
        <f t="shared" si="5"/>
        <v>3.1592568063288452E-2</v>
      </c>
      <c r="K15" s="215">
        <f t="shared" si="6"/>
        <v>2.5625769379444902E-2</v>
      </c>
      <c r="L15" s="52">
        <f t="shared" si="7"/>
        <v>-0.31656926104508409</v>
      </c>
      <c r="N15" s="27">
        <f t="shared" si="0"/>
        <v>32.133158208955223</v>
      </c>
      <c r="O15" s="152">
        <f t="shared" si="1"/>
        <v>31.239868193090324</v>
      </c>
      <c r="P15" s="52">
        <f t="shared" si="8"/>
        <v>-2.7799633327543483E-2</v>
      </c>
    </row>
    <row r="16" spans="1:16" ht="20.100000000000001" customHeight="1">
      <c r="A16" s="8" t="s">
        <v>179</v>
      </c>
      <c r="B16" s="19">
        <v>766.53</v>
      </c>
      <c r="C16" s="140">
        <v>1175.3200000000002</v>
      </c>
      <c r="D16" s="247">
        <f t="shared" si="2"/>
        <v>9.7612254474674955E-3</v>
      </c>
      <c r="E16" s="215">
        <f t="shared" si="3"/>
        <v>1.7513740818034095E-2</v>
      </c>
      <c r="F16" s="52">
        <f t="shared" si="4"/>
        <v>0.53329941424340888</v>
      </c>
      <c r="H16" s="19">
        <v>563.20000000000005</v>
      </c>
      <c r="I16" s="140">
        <v>870.25400000000002</v>
      </c>
      <c r="J16" s="247">
        <f t="shared" si="5"/>
        <v>1.3223284551184069E-2</v>
      </c>
      <c r="K16" s="215">
        <f t="shared" si="6"/>
        <v>2.4250472272467665E-2</v>
      </c>
      <c r="L16" s="52">
        <f t="shared" si="7"/>
        <v>0.54519531249999986</v>
      </c>
      <c r="N16" s="27">
        <f t="shared" si="0"/>
        <v>7.3473967098482786</v>
      </c>
      <c r="O16" s="152">
        <f t="shared" si="1"/>
        <v>7.404400503692611</v>
      </c>
      <c r="P16" s="52">
        <f t="shared" si="8"/>
        <v>7.7583661391150763E-3</v>
      </c>
    </row>
    <row r="17" spans="1:16" ht="20.100000000000001" customHeight="1">
      <c r="A17" s="8" t="s">
        <v>180</v>
      </c>
      <c r="B17" s="19">
        <v>1704.06</v>
      </c>
      <c r="C17" s="140">
        <v>1801.1999999999998</v>
      </c>
      <c r="D17" s="247">
        <f t="shared" si="2"/>
        <v>2.170001674560873E-2</v>
      </c>
      <c r="E17" s="215">
        <f t="shared" si="3"/>
        <v>2.6840137121331216E-2</v>
      </c>
      <c r="F17" s="52">
        <f t="shared" si="4"/>
        <v>5.7005035033977601E-2</v>
      </c>
      <c r="H17" s="19">
        <v>903.97299999999996</v>
      </c>
      <c r="I17" s="140">
        <v>865.4849999999999</v>
      </c>
      <c r="J17" s="247">
        <f t="shared" si="5"/>
        <v>2.1224240421852832E-2</v>
      </c>
      <c r="K17" s="215">
        <f t="shared" si="6"/>
        <v>2.4117579459257497E-2</v>
      </c>
      <c r="L17" s="52">
        <f t="shared" si="7"/>
        <v>-4.2576492881977734E-2</v>
      </c>
      <c r="N17" s="27">
        <f t="shared" si="0"/>
        <v>5.3048190791404064</v>
      </c>
      <c r="O17" s="152">
        <f t="shared" si="1"/>
        <v>4.8050466355762822</v>
      </c>
      <c r="P17" s="52">
        <f t="shared" si="8"/>
        <v>-9.421102512794978E-2</v>
      </c>
    </row>
    <row r="18" spans="1:16" ht="20.100000000000001" customHeight="1">
      <c r="A18" s="8" t="s">
        <v>176</v>
      </c>
      <c r="B18" s="19">
        <v>929.28</v>
      </c>
      <c r="C18" s="140">
        <v>1758.56</v>
      </c>
      <c r="D18" s="247">
        <f t="shared" si="2"/>
        <v>1.1833733296573641E-2</v>
      </c>
      <c r="E18" s="215">
        <f t="shared" si="3"/>
        <v>2.6204747688256844E-2</v>
      </c>
      <c r="F18" s="52">
        <f t="shared" si="4"/>
        <v>0.89238980716253447</v>
      </c>
      <c r="H18" s="19">
        <v>381.012</v>
      </c>
      <c r="I18" s="140">
        <v>648.14300000000003</v>
      </c>
      <c r="J18" s="247">
        <f t="shared" si="5"/>
        <v>8.9457210465478422E-3</v>
      </c>
      <c r="K18" s="215">
        <f t="shared" si="6"/>
        <v>1.806113370360149E-2</v>
      </c>
      <c r="L18" s="52">
        <f t="shared" si="7"/>
        <v>0.70110915141780317</v>
      </c>
      <c r="N18" s="27">
        <f t="shared" si="0"/>
        <v>4.100077479338843</v>
      </c>
      <c r="O18" s="152">
        <f t="shared" si="1"/>
        <v>3.6856462105358934</v>
      </c>
      <c r="P18" s="52">
        <f t="shared" si="8"/>
        <v>-0.10107888714087879</v>
      </c>
    </row>
    <row r="19" spans="1:16" ht="20.100000000000001" customHeight="1">
      <c r="A19" s="8" t="s">
        <v>187</v>
      </c>
      <c r="B19" s="19">
        <v>1154.8</v>
      </c>
      <c r="C19" s="140">
        <v>967.13</v>
      </c>
      <c r="D19" s="247">
        <f t="shared" si="2"/>
        <v>1.4705573358818915E-2</v>
      </c>
      <c r="E19" s="215">
        <f t="shared" si="3"/>
        <v>1.4411448930797837E-2</v>
      </c>
      <c r="F19" s="52">
        <f t="shared" si="4"/>
        <v>-0.16251298926220989</v>
      </c>
      <c r="H19" s="19">
        <v>621.46900000000005</v>
      </c>
      <c r="I19" s="140">
        <v>563.65200000000004</v>
      </c>
      <c r="J19" s="247">
        <f t="shared" si="5"/>
        <v>1.4591373271910178E-2</v>
      </c>
      <c r="K19" s="215">
        <f t="shared" si="6"/>
        <v>1.5706709991934475E-2</v>
      </c>
      <c r="L19" s="52">
        <f t="shared" si="7"/>
        <v>-9.3032798096123859E-2</v>
      </c>
      <c r="N19" s="27">
        <f t="shared" si="0"/>
        <v>5.3816158642189125</v>
      </c>
      <c r="O19" s="152">
        <f t="shared" si="1"/>
        <v>5.8280892951309546</v>
      </c>
      <c r="P19" s="52">
        <f t="shared" si="8"/>
        <v>8.296270900354262E-2</v>
      </c>
    </row>
    <row r="20" spans="1:16" ht="20.100000000000001" customHeight="1">
      <c r="A20" s="8" t="s">
        <v>194</v>
      </c>
      <c r="B20" s="19">
        <v>718.43000000000006</v>
      </c>
      <c r="C20" s="140">
        <v>696.1400000000001</v>
      </c>
      <c r="D20" s="247">
        <f t="shared" si="2"/>
        <v>9.1487054625703796E-3</v>
      </c>
      <c r="E20" s="215">
        <f t="shared" si="3"/>
        <v>1.0373358347570241E-2</v>
      </c>
      <c r="F20" s="52">
        <f t="shared" si="4"/>
        <v>-3.1025987222137105E-2</v>
      </c>
      <c r="H20" s="19">
        <v>360.37400000000002</v>
      </c>
      <c r="I20" s="140">
        <v>382.661</v>
      </c>
      <c r="J20" s="247">
        <f t="shared" si="5"/>
        <v>8.4611646783529972E-3</v>
      </c>
      <c r="K20" s="215">
        <f t="shared" si="6"/>
        <v>1.0663220129128679E-2</v>
      </c>
      <c r="L20" s="52">
        <f t="shared" si="7"/>
        <v>6.1844084201412908E-2</v>
      </c>
      <c r="N20" s="27">
        <f t="shared" si="0"/>
        <v>5.0161323998162652</v>
      </c>
      <c r="O20" s="152">
        <f t="shared" si="1"/>
        <v>5.4968971758554304</v>
      </c>
      <c r="P20" s="52">
        <f t="shared" si="8"/>
        <v>9.5843717374121729E-2</v>
      </c>
    </row>
    <row r="21" spans="1:16" ht="20.100000000000001" customHeight="1">
      <c r="A21" s="8" t="s">
        <v>192</v>
      </c>
      <c r="B21" s="19">
        <v>569.29</v>
      </c>
      <c r="C21" s="140">
        <v>349.53999999999996</v>
      </c>
      <c r="D21" s="247">
        <f t="shared" si="2"/>
        <v>7.2495114802927085E-3</v>
      </c>
      <c r="E21" s="215">
        <f t="shared" si="3"/>
        <v>5.2085840158728148E-3</v>
      </c>
      <c r="F21" s="52">
        <f t="shared" si="4"/>
        <v>-0.38600713169035117</v>
      </c>
      <c r="H21" s="19">
        <v>728.03499999999997</v>
      </c>
      <c r="I21" s="140">
        <v>378.35599999999999</v>
      </c>
      <c r="J21" s="247">
        <f t="shared" si="5"/>
        <v>1.7093419687892922E-2</v>
      </c>
      <c r="K21" s="215">
        <f t="shared" si="6"/>
        <v>1.0543257126220363E-2</v>
      </c>
      <c r="L21" s="52">
        <f t="shared" si="7"/>
        <v>-0.48030520510689734</v>
      </c>
      <c r="N21" s="27">
        <f t="shared" si="0"/>
        <v>12.788473361555621</v>
      </c>
      <c r="O21" s="152">
        <f t="shared" si="1"/>
        <v>10.82439777993935</v>
      </c>
      <c r="P21" s="52">
        <f t="shared" si="8"/>
        <v>-0.15358170800281951</v>
      </c>
    </row>
    <row r="22" spans="1:16" ht="20.100000000000001" customHeight="1">
      <c r="A22" s="8" t="s">
        <v>169</v>
      </c>
      <c r="B22" s="19">
        <v>860.15</v>
      </c>
      <c r="C22" s="140">
        <v>795.12</v>
      </c>
      <c r="D22" s="247">
        <f t="shared" si="2"/>
        <v>1.0953410914953316E-2</v>
      </c>
      <c r="E22" s="215">
        <f t="shared" si="3"/>
        <v>1.184828438147506E-2</v>
      </c>
      <c r="F22" s="52">
        <f t="shared" si="4"/>
        <v>-7.5603092483869067E-2</v>
      </c>
      <c r="H22" s="19">
        <v>500.678</v>
      </c>
      <c r="I22" s="140">
        <v>373.55899999999997</v>
      </c>
      <c r="J22" s="247">
        <f t="shared" si="5"/>
        <v>1.1755340309868141E-2</v>
      </c>
      <c r="K22" s="215">
        <f t="shared" si="6"/>
        <v>1.0409584065836809E-2</v>
      </c>
      <c r="L22" s="52">
        <f t="shared" si="7"/>
        <v>-0.25389372011552341</v>
      </c>
      <c r="N22" s="27">
        <f t="shared" si="0"/>
        <v>5.8208219496599432</v>
      </c>
      <c r="O22" s="152">
        <f t="shared" si="1"/>
        <v>4.6981461917697951</v>
      </c>
      <c r="P22" s="52">
        <f t="shared" si="8"/>
        <v>-0.19287237568840868</v>
      </c>
    </row>
    <row r="23" spans="1:16" ht="20.100000000000001" customHeight="1">
      <c r="A23" s="8" t="s">
        <v>177</v>
      </c>
      <c r="B23" s="19">
        <v>388.35</v>
      </c>
      <c r="C23" s="140">
        <v>565.22</v>
      </c>
      <c r="D23" s="247">
        <f t="shared" si="2"/>
        <v>4.9453666556090459E-3</v>
      </c>
      <c r="E23" s="215">
        <f t="shared" si="3"/>
        <v>8.4224862889844734E-3</v>
      </c>
      <c r="F23" s="52">
        <f t="shared" si="4"/>
        <v>0.45543968070039909</v>
      </c>
      <c r="H23" s="19">
        <v>226.661</v>
      </c>
      <c r="I23" s="140">
        <v>353.346</v>
      </c>
      <c r="J23" s="247">
        <f t="shared" si="5"/>
        <v>5.3217381030822661E-3</v>
      </c>
      <c r="K23" s="215">
        <f t="shared" si="6"/>
        <v>9.8463292045625293E-3</v>
      </c>
      <c r="L23" s="52">
        <f t="shared" si="7"/>
        <v>0.55891838472432398</v>
      </c>
      <c r="N23" s="27">
        <f t="shared" si="0"/>
        <v>5.8365134543581823</v>
      </c>
      <c r="O23" s="152">
        <f t="shared" si="1"/>
        <v>6.2514773008739954</v>
      </c>
      <c r="P23" s="52">
        <f t="shared" si="8"/>
        <v>7.1097899415610122E-2</v>
      </c>
    </row>
    <row r="24" spans="1:16" ht="20.100000000000001" customHeight="1">
      <c r="A24" s="8" t="s">
        <v>181</v>
      </c>
      <c r="B24" s="19">
        <v>565.24</v>
      </c>
      <c r="C24" s="140">
        <v>465.27</v>
      </c>
      <c r="D24" s="247">
        <f t="shared" si="2"/>
        <v>7.1979375522504361E-3</v>
      </c>
      <c r="E24" s="215">
        <f t="shared" si="3"/>
        <v>6.9331060395523966E-3</v>
      </c>
      <c r="F24" s="52">
        <f t="shared" si="4"/>
        <v>-0.17686292548298072</v>
      </c>
      <c r="H24" s="19">
        <v>306.39599999999996</v>
      </c>
      <c r="I24" s="140">
        <v>259.14700000000005</v>
      </c>
      <c r="J24" s="247">
        <f t="shared" si="5"/>
        <v>7.193823674262417E-3</v>
      </c>
      <c r="K24" s="215">
        <f t="shared" si="6"/>
        <v>7.2213826514939076E-3</v>
      </c>
      <c r="L24" s="52">
        <f t="shared" si="7"/>
        <v>-0.15420893223149099</v>
      </c>
      <c r="N24" s="27">
        <f t="shared" si="0"/>
        <v>5.4206354822730161</v>
      </c>
      <c r="O24" s="152">
        <f t="shared" si="1"/>
        <v>5.5698196745975466</v>
      </c>
      <c r="P24" s="52">
        <f t="shared" si="8"/>
        <v>2.7521531896473071E-2</v>
      </c>
    </row>
    <row r="25" spans="1:16" ht="20.100000000000001" customHeight="1">
      <c r="A25" s="8" t="s">
        <v>186</v>
      </c>
      <c r="B25" s="19">
        <v>385.61</v>
      </c>
      <c r="C25" s="140">
        <v>244.24</v>
      </c>
      <c r="D25" s="247">
        <f t="shared" si="2"/>
        <v>4.9104746647853845E-3</v>
      </c>
      <c r="E25" s="215">
        <f t="shared" si="3"/>
        <v>3.6394820622440249E-3</v>
      </c>
      <c r="F25" s="52">
        <f t="shared" si="4"/>
        <v>-0.36661393636057155</v>
      </c>
      <c r="H25" s="19">
        <v>230.70800000000003</v>
      </c>
      <c r="I25" s="140">
        <v>167.95400000000001</v>
      </c>
      <c r="J25" s="247">
        <f t="shared" si="5"/>
        <v>5.4167569819505938E-3</v>
      </c>
      <c r="K25" s="215">
        <f t="shared" si="6"/>
        <v>4.680201205682518E-3</v>
      </c>
      <c r="L25" s="52">
        <f t="shared" si="7"/>
        <v>-0.27200617230438484</v>
      </c>
      <c r="N25" s="27">
        <f t="shared" si="0"/>
        <v>5.982936127175126</v>
      </c>
      <c r="O25" s="152">
        <f t="shared" si="1"/>
        <v>6.8765967900425808</v>
      </c>
      <c r="P25" s="52">
        <f t="shared" si="8"/>
        <v>0.14936824393099468</v>
      </c>
    </row>
    <row r="26" spans="1:16" ht="20.100000000000001" customHeight="1">
      <c r="A26" s="8" t="s">
        <v>203</v>
      </c>
      <c r="B26" s="19">
        <v>300.92</v>
      </c>
      <c r="C26" s="140">
        <v>311.40999999999997</v>
      </c>
      <c r="D26" s="247">
        <f t="shared" si="2"/>
        <v>3.8320065250569695E-3</v>
      </c>
      <c r="E26" s="215">
        <f t="shared" si="3"/>
        <v>4.6403992343736142E-3</v>
      </c>
      <c r="F26" s="52">
        <f t="shared" si="4"/>
        <v>3.4859763392263564E-2</v>
      </c>
      <c r="H26" s="19">
        <v>145.715</v>
      </c>
      <c r="I26" s="140">
        <v>148.00399999999999</v>
      </c>
      <c r="J26" s="247">
        <f t="shared" si="5"/>
        <v>3.4212196526558713E-3</v>
      </c>
      <c r="K26" s="215">
        <f t="shared" si="6"/>
        <v>4.1242750946439821E-3</v>
      </c>
      <c r="L26" s="52">
        <f t="shared" si="7"/>
        <v>1.5708746525752236E-2</v>
      </c>
      <c r="N26" s="27">
        <f t="shared" si="0"/>
        <v>4.8423168948557755</v>
      </c>
      <c r="O26" s="152">
        <f t="shared" si="1"/>
        <v>4.7527054365627306</v>
      </c>
      <c r="P26" s="52">
        <f t="shared" si="8"/>
        <v>-1.8505905383483574E-2</v>
      </c>
    </row>
    <row r="27" spans="1:16" ht="20.100000000000001" customHeight="1">
      <c r="A27" s="8" t="s">
        <v>184</v>
      </c>
      <c r="B27" s="19">
        <v>250.26000000000002</v>
      </c>
      <c r="C27" s="140">
        <v>138.88999999999999</v>
      </c>
      <c r="D27" s="247">
        <f t="shared" si="2"/>
        <v>3.1868867239158486E-3</v>
      </c>
      <c r="E27" s="215">
        <f t="shared" si="3"/>
        <v>2.0696350459591898E-3</v>
      </c>
      <c r="F27" s="52">
        <f t="shared" si="4"/>
        <v>-0.44501718213058428</v>
      </c>
      <c r="H27" s="19">
        <v>208.10599999999999</v>
      </c>
      <c r="I27" s="140">
        <v>126.643</v>
      </c>
      <c r="J27" s="247">
        <f t="shared" si="5"/>
        <v>4.8860881654984225E-3</v>
      </c>
      <c r="K27" s="215">
        <f t="shared" si="6"/>
        <v>3.5290300992608164E-3</v>
      </c>
      <c r="L27" s="52">
        <f t="shared" si="7"/>
        <v>-0.39144954974868573</v>
      </c>
      <c r="N27" s="27">
        <f t="shared" ref="N27" si="9">(H27/B27)*10</f>
        <v>8.3155917845440737</v>
      </c>
      <c r="O27" s="152">
        <f t="shared" ref="O27" si="10">(I27/C27)*10</f>
        <v>9.1182230542155676</v>
      </c>
      <c r="P27" s="52">
        <f t="shared" ref="P27" si="11">(O27-N27)/N27</f>
        <v>9.6521244725278496E-2</v>
      </c>
    </row>
    <row r="28" spans="1:16" ht="20.100000000000001" customHeight="1">
      <c r="A28" s="8" t="s">
        <v>215</v>
      </c>
      <c r="B28" s="19">
        <v>45.339999999999996</v>
      </c>
      <c r="C28" s="140">
        <v>130.94</v>
      </c>
      <c r="D28" s="247">
        <f t="shared" si="2"/>
        <v>5.7737330800904877E-4</v>
      </c>
      <c r="E28" s="215">
        <f t="shared" si="3"/>
        <v>1.9511700836481844E-3</v>
      </c>
      <c r="F28" s="52">
        <f t="shared" si="4"/>
        <v>1.8879576532862814</v>
      </c>
      <c r="H28" s="19">
        <v>40.880000000000003</v>
      </c>
      <c r="I28" s="140">
        <v>119.43299999999999</v>
      </c>
      <c r="J28" s="247">
        <f t="shared" si="5"/>
        <v>9.5981511443963912E-4</v>
      </c>
      <c r="K28" s="215">
        <f t="shared" si="6"/>
        <v>3.3281164521135557E-3</v>
      </c>
      <c r="L28" s="52">
        <f t="shared" si="7"/>
        <v>1.9215508806262229</v>
      </c>
      <c r="N28" s="27">
        <f t="shared" si="0"/>
        <v>9.0163211292457</v>
      </c>
      <c r="O28" s="152">
        <f t="shared" si="1"/>
        <v>9.1212005498701689</v>
      </c>
      <c r="P28" s="52">
        <f t="shared" si="8"/>
        <v>1.1632174489025007E-2</v>
      </c>
    </row>
    <row r="29" spans="1:16" ht="20.100000000000001" customHeight="1">
      <c r="A29" s="8" t="s">
        <v>196</v>
      </c>
      <c r="B29" s="19">
        <v>274.13</v>
      </c>
      <c r="C29" s="140">
        <v>179.89</v>
      </c>
      <c r="D29" s="247">
        <f t="shared" si="2"/>
        <v>3.4908545417847501E-3</v>
      </c>
      <c r="E29" s="215">
        <f t="shared" si="3"/>
        <v>2.6805864239153191E-3</v>
      </c>
      <c r="F29" s="52">
        <f>(C29-B29)/B29</f>
        <v>-0.34377849925217968</v>
      </c>
      <c r="H29" s="19">
        <v>170.41300000000001</v>
      </c>
      <c r="I29" s="140">
        <v>112.94300000000001</v>
      </c>
      <c r="J29" s="247">
        <f t="shared" si="5"/>
        <v>4.0011001246820508E-3</v>
      </c>
      <c r="K29" s="215">
        <f t="shared" si="6"/>
        <v>3.1472663037105438E-3</v>
      </c>
      <c r="L29" s="52">
        <f>(I29-H29)/H29</f>
        <v>-0.33723952984807493</v>
      </c>
      <c r="N29" s="27">
        <f t="shared" si="0"/>
        <v>6.2165031189581583</v>
      </c>
      <c r="O29" s="152">
        <f t="shared" si="1"/>
        <v>6.2784479404080287</v>
      </c>
      <c r="P29" s="52">
        <f>(O29-N29)/N29</f>
        <v>9.9645765898452345E-3</v>
      </c>
    </row>
    <row r="30" spans="1:16" ht="20.100000000000001" customHeight="1">
      <c r="A30" s="8" t="s">
        <v>185</v>
      </c>
      <c r="B30" s="19">
        <v>85.09</v>
      </c>
      <c r="C30" s="140">
        <v>114.84</v>
      </c>
      <c r="D30" s="247">
        <f t="shared" si="2"/>
        <v>1.0835618610165411E-3</v>
      </c>
      <c r="E30" s="215">
        <f t="shared" si="3"/>
        <v>1.7112599084019972E-3</v>
      </c>
      <c r="F30" s="52">
        <f>(C30-B30)/B30</f>
        <v>0.34962980373721941</v>
      </c>
      <c r="H30" s="19">
        <v>85.593999999999994</v>
      </c>
      <c r="I30" s="140">
        <v>101.93</v>
      </c>
      <c r="J30" s="247">
        <f t="shared" si="5"/>
        <v>2.0096481141229565E-3</v>
      </c>
      <c r="K30" s="215">
        <f t="shared" si="6"/>
        <v>2.8403783708349853E-3</v>
      </c>
      <c r="L30" s="52">
        <f t="shared" ref="L30:L31" si="12">(I30-H30)/H30</f>
        <v>0.19085449914713665</v>
      </c>
      <c r="N30" s="27">
        <f t="shared" ref="N30:N31" si="13">(H30/B30)*10</f>
        <v>10.059231402044892</v>
      </c>
      <c r="O30" s="152">
        <f t="shared" ref="O30:O31" si="14">(I30/C30)*10</f>
        <v>8.8758272378962033</v>
      </c>
      <c r="P30" s="52">
        <f t="shared" ref="P30:P31" si="15">(O30-N30)/N30</f>
        <v>-0.11764359689629172</v>
      </c>
    </row>
    <row r="31" spans="1:16" ht="20.100000000000001" customHeight="1">
      <c r="A31" s="8" t="s">
        <v>193</v>
      </c>
      <c r="B31" s="19">
        <v>383.98</v>
      </c>
      <c r="C31" s="140">
        <v>169.43</v>
      </c>
      <c r="D31" s="247">
        <f t="shared" si="2"/>
        <v>4.8897177505362729E-3</v>
      </c>
      <c r="E31" s="215">
        <f t="shared" si="3"/>
        <v>2.5247193162709022E-3</v>
      </c>
      <c r="F31" s="52">
        <f t="shared" si="4"/>
        <v>-0.55875306005521119</v>
      </c>
      <c r="H31" s="19">
        <v>214.71299999999999</v>
      </c>
      <c r="I31" s="140">
        <v>97.644000000000005</v>
      </c>
      <c r="J31" s="247">
        <f t="shared" si="5"/>
        <v>5.0412128832357682E-3</v>
      </c>
      <c r="K31" s="215">
        <f t="shared" si="6"/>
        <v>2.7209448213657539E-3</v>
      </c>
      <c r="L31" s="52">
        <f t="shared" si="12"/>
        <v>-0.54523480180520034</v>
      </c>
      <c r="N31" s="27">
        <f t="shared" si="13"/>
        <v>5.5917756133131933</v>
      </c>
      <c r="O31" s="152">
        <f t="shared" si="14"/>
        <v>5.763088000944343</v>
      </c>
      <c r="P31" s="52">
        <f t="shared" si="15"/>
        <v>3.063649178326831E-2</v>
      </c>
    </row>
    <row r="32" spans="1:16" ht="20.100000000000001" customHeight="1" thickBot="1">
      <c r="A32" s="8" t="s">
        <v>17</v>
      </c>
      <c r="B32" s="19">
        <f>B33-SUM(B7:B31)</f>
        <v>2580.9500000000407</v>
      </c>
      <c r="C32" s="140">
        <f>C33-SUM(C7:C31)</f>
        <v>1634.0799999999945</v>
      </c>
      <c r="D32" s="247">
        <f t="shared" si="2"/>
        <v>3.2866599896470623E-2</v>
      </c>
      <c r="E32" s="215">
        <f t="shared" si="3"/>
        <v>2.434983969976947E-2</v>
      </c>
      <c r="F32" s="52">
        <f t="shared" si="4"/>
        <v>-0.3668687886243559</v>
      </c>
      <c r="H32" s="19">
        <f>H33-SUM(H7:H31)</f>
        <v>1954.0109999999913</v>
      </c>
      <c r="I32" s="140">
        <f>I33-SUM(I7:I31)</f>
        <v>1269.7450000000026</v>
      </c>
      <c r="J32" s="247">
        <f t="shared" si="5"/>
        <v>4.5877918091519206E-2</v>
      </c>
      <c r="K32" s="215">
        <f t="shared" si="6"/>
        <v>3.5382676684743208E-2</v>
      </c>
      <c r="L32" s="52">
        <f t="shared" si="7"/>
        <v>-0.35018533672532637</v>
      </c>
      <c r="N32" s="27">
        <f t="shared" si="0"/>
        <v>7.5708983126366665</v>
      </c>
      <c r="O32" s="152">
        <f t="shared" si="1"/>
        <v>7.7703967981984166</v>
      </c>
      <c r="P32" s="52">
        <f t="shared" si="8"/>
        <v>2.6350702033438367E-2</v>
      </c>
    </row>
    <row r="33" spans="1:16" ht="26.25" customHeight="1" thickBot="1">
      <c r="A33" s="12" t="s">
        <v>18</v>
      </c>
      <c r="B33" s="17">
        <v>78528.050000000017</v>
      </c>
      <c r="C33" s="145">
        <v>67108.45</v>
      </c>
      <c r="D33" s="243">
        <f>SUM(D7:D32)</f>
        <v>1.0000000000000004</v>
      </c>
      <c r="E33" s="244">
        <f>SUM(E7:E32)</f>
        <v>1</v>
      </c>
      <c r="F33" s="57">
        <f t="shared" si="4"/>
        <v>-0.14542064905470106</v>
      </c>
      <c r="G33" s="1"/>
      <c r="H33" s="17">
        <v>42591.535999999993</v>
      </c>
      <c r="I33" s="145">
        <v>35886.063999999998</v>
      </c>
      <c r="J33" s="243">
        <f>SUM(J7:J32)</f>
        <v>0.99999999999999989</v>
      </c>
      <c r="K33" s="244">
        <f>SUM(K7:K32)</f>
        <v>1</v>
      </c>
      <c r="L33" s="57">
        <f t="shared" si="7"/>
        <v>-0.15743672639559173</v>
      </c>
      <c r="N33" s="29">
        <f t="shared" si="0"/>
        <v>5.4237353404293103</v>
      </c>
      <c r="O33" s="146">
        <f t="shared" si="1"/>
        <v>5.3474732317614251</v>
      </c>
      <c r="P33" s="57">
        <f t="shared" si="8"/>
        <v>-1.4060809364980692E-2</v>
      </c>
    </row>
    <row r="35" spans="1:16" ht="15.75" thickBot="1"/>
    <row r="36" spans="1:16">
      <c r="A36" s="468" t="s">
        <v>2</v>
      </c>
      <c r="B36" s="456" t="s">
        <v>1</v>
      </c>
      <c r="C36" s="454"/>
      <c r="D36" s="456" t="s">
        <v>102</v>
      </c>
      <c r="E36" s="454"/>
      <c r="F36" s="130" t="s">
        <v>0</v>
      </c>
      <c r="H36" s="466" t="s">
        <v>19</v>
      </c>
      <c r="I36" s="467"/>
      <c r="J36" s="456" t="s">
        <v>102</v>
      </c>
      <c r="K36" s="457"/>
      <c r="L36" s="130" t="s">
        <v>0</v>
      </c>
      <c r="N36" s="464" t="s">
        <v>22</v>
      </c>
      <c r="O36" s="454"/>
      <c r="P36" s="130" t="s">
        <v>0</v>
      </c>
    </row>
    <row r="37" spans="1:16">
      <c r="A37" s="469"/>
      <c r="B37" s="459" t="str">
        <f>B5</f>
        <v>jan-fev</v>
      </c>
      <c r="C37" s="461"/>
      <c r="D37" s="459" t="str">
        <f>B5</f>
        <v>jan-fev</v>
      </c>
      <c r="E37" s="461"/>
      <c r="F37" s="131" t="str">
        <f>F5</f>
        <v>2026/2025</v>
      </c>
      <c r="H37" s="462" t="str">
        <f>B5</f>
        <v>jan-fev</v>
      </c>
      <c r="I37" s="461"/>
      <c r="J37" s="459" t="str">
        <f>B5</f>
        <v>jan-fev</v>
      </c>
      <c r="K37" s="460"/>
      <c r="L37" s="131" t="str">
        <f>L5</f>
        <v>2026/2025</v>
      </c>
      <c r="N37" s="462" t="str">
        <f>B5</f>
        <v>jan-fev</v>
      </c>
      <c r="O37" s="460"/>
      <c r="P37" s="131" t="str">
        <f>P5</f>
        <v>2026/2025</v>
      </c>
    </row>
    <row r="38" spans="1:16" ht="19.5" customHeight="1" thickBot="1">
      <c r="A38" s="470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319">
        <f>B6</f>
        <v>2025</v>
      </c>
      <c r="I38" s="134">
        <f>C6</f>
        <v>2026</v>
      </c>
      <c r="J38" s="176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168</v>
      </c>
      <c r="B39" s="39">
        <v>27221.160000000003</v>
      </c>
      <c r="C39" s="147">
        <v>20734.23</v>
      </c>
      <c r="D39" s="247">
        <f t="shared" ref="D39:D61" si="16">B39/$B$62</f>
        <v>0.44205228888721082</v>
      </c>
      <c r="E39" s="246">
        <f t="shared" ref="E39:E61" si="17">C39/$C$62</f>
        <v>0.38674281813272865</v>
      </c>
      <c r="F39" s="52">
        <f>(C39-B39)/B39</f>
        <v>-0.23830468650123665</v>
      </c>
      <c r="H39" s="320">
        <v>11243.891</v>
      </c>
      <c r="I39" s="317">
        <v>8783.4310000000005</v>
      </c>
      <c r="J39" s="323">
        <f>H39/$H$62</f>
        <v>0.4067663142855914</v>
      </c>
      <c r="K39" s="246">
        <f t="shared" ref="K39:K61" si="18">I39/$I$62</f>
        <v>0.3563546854629433</v>
      </c>
      <c r="L39" s="52">
        <f>(I39-H39)/H39</f>
        <v>-0.21882638314441141</v>
      </c>
      <c r="N39" s="27">
        <f t="shared" ref="N39:N62" si="19">(H39/B39)*10</f>
        <v>4.1305701153073562</v>
      </c>
      <c r="O39" s="151">
        <f t="shared" ref="O39:O62" si="20">(I39/C39)*10</f>
        <v>4.2361983058932022</v>
      </c>
      <c r="P39" s="61">
        <f t="shared" si="8"/>
        <v>2.5572303008343011E-2</v>
      </c>
    </row>
    <row r="40" spans="1:16" ht="20.100000000000001" customHeight="1">
      <c r="A40" s="38" t="s">
        <v>175</v>
      </c>
      <c r="B40" s="19">
        <v>12802.36</v>
      </c>
      <c r="C40" s="140">
        <v>9764.86</v>
      </c>
      <c r="D40" s="247">
        <f t="shared" si="16"/>
        <v>0.20790122614752904</v>
      </c>
      <c r="E40" s="215">
        <f t="shared" si="17"/>
        <v>0.18213791759190273</v>
      </c>
      <c r="F40" s="52">
        <f t="shared" ref="F40:F62" si="21">(C40-B40)/B40</f>
        <v>-0.23726094251372401</v>
      </c>
      <c r="H40" s="321">
        <v>5660.7550000000001</v>
      </c>
      <c r="I40" s="317">
        <v>4472.759</v>
      </c>
      <c r="J40" s="323">
        <f t="shared" ref="J40:J61" si="22">H40/$H$62</f>
        <v>0.20478715485802318</v>
      </c>
      <c r="K40" s="215">
        <f t="shared" si="18"/>
        <v>0.18146537800508125</v>
      </c>
      <c r="L40" s="52">
        <f t="shared" ref="L40:L62" si="23">(I40-H40)/H40</f>
        <v>-0.20986529182061406</v>
      </c>
      <c r="N40" s="27">
        <f t="shared" si="19"/>
        <v>4.4216496021046119</v>
      </c>
      <c r="O40" s="152">
        <f t="shared" si="20"/>
        <v>4.58046403123035</v>
      </c>
      <c r="P40" s="52">
        <f t="shared" si="8"/>
        <v>3.5917461449262229E-2</v>
      </c>
    </row>
    <row r="41" spans="1:16" ht="20.100000000000001" customHeight="1">
      <c r="A41" s="38" t="s">
        <v>178</v>
      </c>
      <c r="B41" s="19">
        <v>7589.73</v>
      </c>
      <c r="C41" s="140">
        <v>8473.9500000000007</v>
      </c>
      <c r="D41" s="247">
        <f t="shared" si="16"/>
        <v>0.12325182022132525</v>
      </c>
      <c r="E41" s="215">
        <f t="shared" si="17"/>
        <v>0.15805936867276174</v>
      </c>
      <c r="F41" s="52">
        <f t="shared" si="21"/>
        <v>0.1165021680613146</v>
      </c>
      <c r="H41" s="321">
        <v>3248.721</v>
      </c>
      <c r="I41" s="317">
        <v>3668.5129999999999</v>
      </c>
      <c r="J41" s="323">
        <f t="shared" si="22"/>
        <v>0.11752784399210209</v>
      </c>
      <c r="K41" s="215">
        <f t="shared" si="18"/>
        <v>0.14883612067217453</v>
      </c>
      <c r="L41" s="52">
        <f t="shared" si="23"/>
        <v>0.12921762133467291</v>
      </c>
      <c r="N41" s="27">
        <f t="shared" si="19"/>
        <v>4.2804170899360061</v>
      </c>
      <c r="O41" s="152">
        <f t="shared" si="20"/>
        <v>4.3291652653131063</v>
      </c>
      <c r="P41" s="52">
        <f t="shared" si="8"/>
        <v>1.1388650767635589E-2</v>
      </c>
    </row>
    <row r="42" spans="1:16" ht="20.100000000000001" customHeight="1">
      <c r="A42" s="38" t="s">
        <v>173</v>
      </c>
      <c r="B42" s="19">
        <v>5317.8600000000006</v>
      </c>
      <c r="C42" s="140">
        <v>4844.83</v>
      </c>
      <c r="D42" s="247">
        <f t="shared" si="16"/>
        <v>8.6358266325966382E-2</v>
      </c>
      <c r="E42" s="215">
        <f t="shared" si="17"/>
        <v>9.0367629160764004E-2</v>
      </c>
      <c r="F42" s="52">
        <f t="shared" si="21"/>
        <v>-8.8951194653488552E-2</v>
      </c>
      <c r="H42" s="321">
        <v>2363.701</v>
      </c>
      <c r="I42" s="317">
        <v>2253.326</v>
      </c>
      <c r="J42" s="323">
        <f t="shared" si="22"/>
        <v>8.5510784820234095E-2</v>
      </c>
      <c r="K42" s="215">
        <f t="shared" si="18"/>
        <v>9.1420229517994986E-2</v>
      </c>
      <c r="L42" s="52">
        <f t="shared" si="23"/>
        <v>-4.6695838433033619E-2</v>
      </c>
      <c r="N42" s="27">
        <f t="shared" si="19"/>
        <v>4.4448349524056665</v>
      </c>
      <c r="O42" s="152">
        <f t="shared" si="20"/>
        <v>4.650990850040146</v>
      </c>
      <c r="P42" s="52">
        <f t="shared" si="8"/>
        <v>4.6381001733911915E-2</v>
      </c>
    </row>
    <row r="43" spans="1:16" ht="20.100000000000001" customHeight="1">
      <c r="A43" s="38" t="s">
        <v>182</v>
      </c>
      <c r="B43" s="19">
        <v>2050.1800000000003</v>
      </c>
      <c r="C43" s="140">
        <v>2879.37</v>
      </c>
      <c r="D43" s="247">
        <f t="shared" si="16"/>
        <v>3.3293465878411567E-2</v>
      </c>
      <c r="E43" s="215">
        <f t="shared" si="17"/>
        <v>5.3707114672058472E-2</v>
      </c>
      <c r="F43" s="52">
        <f t="shared" si="21"/>
        <v>0.40444741437337184</v>
      </c>
      <c r="H43" s="321">
        <v>1570.0140000000001</v>
      </c>
      <c r="I43" s="317">
        <v>1917.1129999999998</v>
      </c>
      <c r="J43" s="323">
        <f t="shared" si="22"/>
        <v>5.67978476629468E-2</v>
      </c>
      <c r="K43" s="215">
        <f t="shared" si="18"/>
        <v>7.7779651267473895E-2</v>
      </c>
      <c r="L43" s="52">
        <f t="shared" si="23"/>
        <v>0.22108019418935096</v>
      </c>
      <c r="N43" s="27">
        <f t="shared" si="19"/>
        <v>7.6579324742217745</v>
      </c>
      <c r="O43" s="152">
        <f t="shared" si="20"/>
        <v>6.6580988202280356</v>
      </c>
      <c r="P43" s="52">
        <f t="shared" si="8"/>
        <v>-0.13056182688465734</v>
      </c>
    </row>
    <row r="44" spans="1:16" ht="20.100000000000001" customHeight="1">
      <c r="A44" s="38" t="s">
        <v>180</v>
      </c>
      <c r="B44" s="19">
        <v>1704.06</v>
      </c>
      <c r="C44" s="140">
        <v>1801.1999999999998</v>
      </c>
      <c r="D44" s="247">
        <f t="shared" si="16"/>
        <v>2.7672723109564042E-2</v>
      </c>
      <c r="E44" s="215">
        <f t="shared" si="17"/>
        <v>3.3596673906900368E-2</v>
      </c>
      <c r="F44" s="52">
        <f t="shared" si="21"/>
        <v>5.7005035033977601E-2</v>
      </c>
      <c r="H44" s="321">
        <v>903.97299999999996</v>
      </c>
      <c r="I44" s="317">
        <v>865.4849999999999</v>
      </c>
      <c r="J44" s="323">
        <f t="shared" si="22"/>
        <v>3.2702715227645743E-2</v>
      </c>
      <c r="K44" s="215">
        <f t="shared" si="18"/>
        <v>3.5113799487682597E-2</v>
      </c>
      <c r="L44" s="52">
        <f t="shared" si="23"/>
        <v>-4.2576492881977734E-2</v>
      </c>
      <c r="N44" s="27">
        <f t="shared" si="19"/>
        <v>5.3048190791404064</v>
      </c>
      <c r="O44" s="152">
        <f t="shared" si="20"/>
        <v>4.8050466355762822</v>
      </c>
      <c r="P44" s="52">
        <f t="shared" si="8"/>
        <v>-9.421102512794978E-2</v>
      </c>
    </row>
    <row r="45" spans="1:16" ht="20.100000000000001" customHeight="1">
      <c r="A45" s="38" t="s">
        <v>176</v>
      </c>
      <c r="B45" s="19">
        <v>929.28</v>
      </c>
      <c r="C45" s="140">
        <v>1758.56</v>
      </c>
      <c r="D45" s="247">
        <f t="shared" si="16"/>
        <v>1.509084664346072E-2</v>
      </c>
      <c r="E45" s="215">
        <f t="shared" si="17"/>
        <v>3.280133625678365E-2</v>
      </c>
      <c r="F45" s="52">
        <f t="shared" si="21"/>
        <v>0.89238980716253447</v>
      </c>
      <c r="H45" s="321">
        <v>381.012</v>
      </c>
      <c r="I45" s="317">
        <v>648.14300000000003</v>
      </c>
      <c r="J45" s="323">
        <f t="shared" si="22"/>
        <v>1.3783737937212461E-2</v>
      </c>
      <c r="K45" s="215">
        <f t="shared" si="18"/>
        <v>2.6295965084715583E-2</v>
      </c>
      <c r="L45" s="52">
        <f t="shared" si="23"/>
        <v>0.70110915141780317</v>
      </c>
      <c r="N45" s="27">
        <f t="shared" si="19"/>
        <v>4.100077479338843</v>
      </c>
      <c r="O45" s="152">
        <f t="shared" si="20"/>
        <v>3.6856462105358934</v>
      </c>
      <c r="P45" s="52">
        <f t="shared" si="8"/>
        <v>-0.10107888714087879</v>
      </c>
    </row>
    <row r="46" spans="1:16" ht="20.100000000000001" customHeight="1">
      <c r="A46" s="38" t="s">
        <v>187</v>
      </c>
      <c r="B46" s="19">
        <v>1154.8</v>
      </c>
      <c r="C46" s="140">
        <v>967.13</v>
      </c>
      <c r="D46" s="247">
        <f t="shared" si="16"/>
        <v>1.8753131137943826E-2</v>
      </c>
      <c r="E46" s="215">
        <f t="shared" si="17"/>
        <v>1.8039280055285673E-2</v>
      </c>
      <c r="F46" s="52">
        <f t="shared" si="21"/>
        <v>-0.16251298926220989</v>
      </c>
      <c r="H46" s="321">
        <v>621.46900000000005</v>
      </c>
      <c r="I46" s="317">
        <v>563.65200000000004</v>
      </c>
      <c r="J46" s="323">
        <f t="shared" si="22"/>
        <v>2.2482666771916609E-2</v>
      </c>
      <c r="K46" s="215">
        <f t="shared" si="18"/>
        <v>2.286806046185812E-2</v>
      </c>
      <c r="L46" s="52">
        <f t="shared" si="23"/>
        <v>-9.3032798096123859E-2</v>
      </c>
      <c r="N46" s="27">
        <f t="shared" si="19"/>
        <v>5.3816158642189125</v>
      </c>
      <c r="O46" s="152">
        <f t="shared" si="20"/>
        <v>5.8280892951309546</v>
      </c>
      <c r="P46" s="52">
        <f t="shared" si="8"/>
        <v>8.296270900354262E-2</v>
      </c>
    </row>
    <row r="47" spans="1:16" ht="20.100000000000001" customHeight="1">
      <c r="A47" s="38" t="s">
        <v>194</v>
      </c>
      <c r="B47" s="19">
        <v>718.43000000000006</v>
      </c>
      <c r="C47" s="140">
        <v>696.1400000000001</v>
      </c>
      <c r="D47" s="247">
        <f t="shared" si="16"/>
        <v>1.1666792521157763E-2</v>
      </c>
      <c r="E47" s="215">
        <f t="shared" si="17"/>
        <v>1.2984670538279829E-2</v>
      </c>
      <c r="F47" s="52">
        <f t="shared" si="21"/>
        <v>-3.1025987222137105E-2</v>
      </c>
      <c r="H47" s="321">
        <v>360.37400000000002</v>
      </c>
      <c r="I47" s="317">
        <v>382.661</v>
      </c>
      <c r="J47" s="323">
        <f t="shared" si="22"/>
        <v>1.3037124225444353E-2</v>
      </c>
      <c r="K47" s="215">
        <f t="shared" si="18"/>
        <v>1.5525031197254848E-2</v>
      </c>
      <c r="L47" s="52">
        <f t="shared" si="23"/>
        <v>6.1844084201412908E-2</v>
      </c>
      <c r="N47" s="27">
        <f t="shared" si="19"/>
        <v>5.0161323998162652</v>
      </c>
      <c r="O47" s="152">
        <f t="shared" si="20"/>
        <v>5.4968971758554304</v>
      </c>
      <c r="P47" s="52">
        <f t="shared" si="8"/>
        <v>9.5843717374121729E-2</v>
      </c>
    </row>
    <row r="48" spans="1:16" ht="20.100000000000001" customHeight="1">
      <c r="A48" s="38" t="s">
        <v>181</v>
      </c>
      <c r="B48" s="19">
        <v>565.24</v>
      </c>
      <c r="C48" s="140">
        <v>465.27</v>
      </c>
      <c r="D48" s="247">
        <f t="shared" si="16"/>
        <v>9.1790958126180891E-3</v>
      </c>
      <c r="E48" s="215">
        <f t="shared" si="17"/>
        <v>8.6783946639260139E-3</v>
      </c>
      <c r="F48" s="52">
        <f t="shared" si="21"/>
        <v>-0.17686292548298072</v>
      </c>
      <c r="H48" s="321">
        <v>306.39599999999996</v>
      </c>
      <c r="I48" s="317">
        <v>259.14700000000005</v>
      </c>
      <c r="J48" s="323">
        <f t="shared" si="22"/>
        <v>1.1084380988027014E-2</v>
      </c>
      <c r="K48" s="215">
        <f t="shared" si="18"/>
        <v>1.0513915083259081E-2</v>
      </c>
      <c r="L48" s="52">
        <f t="shared" si="23"/>
        <v>-0.15420893223149099</v>
      </c>
      <c r="N48" s="27">
        <f t="shared" si="19"/>
        <v>5.4206354822730161</v>
      </c>
      <c r="O48" s="152">
        <f t="shared" si="20"/>
        <v>5.5698196745975466</v>
      </c>
      <c r="P48" s="52">
        <f t="shared" si="8"/>
        <v>2.7521531896473071E-2</v>
      </c>
    </row>
    <row r="49" spans="1:16" ht="20.100000000000001" customHeight="1">
      <c r="A49" s="38" t="s">
        <v>186</v>
      </c>
      <c r="B49" s="19">
        <v>385.61</v>
      </c>
      <c r="C49" s="140">
        <v>244.24</v>
      </c>
      <c r="D49" s="247">
        <f t="shared" si="16"/>
        <v>6.2620322983222374E-3</v>
      </c>
      <c r="E49" s="215">
        <f t="shared" si="17"/>
        <v>4.5556582472914432E-3</v>
      </c>
      <c r="F49" s="52">
        <f t="shared" si="21"/>
        <v>-0.36661393636057155</v>
      </c>
      <c r="H49" s="321">
        <v>230.70800000000003</v>
      </c>
      <c r="I49" s="317">
        <v>167.95400000000001</v>
      </c>
      <c r="J49" s="323">
        <f t="shared" si="22"/>
        <v>8.3462426695705451E-3</v>
      </c>
      <c r="K49" s="215">
        <f t="shared" si="18"/>
        <v>6.8141020111893835E-3</v>
      </c>
      <c r="L49" s="52">
        <f t="shared" si="23"/>
        <v>-0.27200617230438484</v>
      </c>
      <c r="N49" s="27">
        <f t="shared" si="19"/>
        <v>5.982936127175126</v>
      </c>
      <c r="O49" s="152">
        <f t="shared" si="20"/>
        <v>6.8765967900425808</v>
      </c>
      <c r="P49" s="52">
        <f t="shared" si="8"/>
        <v>0.14936824393099468</v>
      </c>
    </row>
    <row r="50" spans="1:16" ht="20.100000000000001" customHeight="1">
      <c r="A50" s="38" t="s">
        <v>196</v>
      </c>
      <c r="B50" s="19">
        <v>274.13</v>
      </c>
      <c r="C50" s="140">
        <v>179.89</v>
      </c>
      <c r="D50" s="247">
        <f t="shared" si="16"/>
        <v>4.4516763412231911E-3</v>
      </c>
      <c r="E50" s="215">
        <f t="shared" si="17"/>
        <v>3.3553773423896887E-3</v>
      </c>
      <c r="F50" s="52">
        <f t="shared" si="21"/>
        <v>-0.34377849925217968</v>
      </c>
      <c r="H50" s="321">
        <v>170.41300000000001</v>
      </c>
      <c r="I50" s="317">
        <v>112.94300000000001</v>
      </c>
      <c r="J50" s="323">
        <f t="shared" si="22"/>
        <v>6.1649715313275887E-3</v>
      </c>
      <c r="K50" s="215">
        <f t="shared" si="18"/>
        <v>4.5822375379554079E-3</v>
      </c>
      <c r="L50" s="52">
        <f t="shared" si="23"/>
        <v>-0.33723952984807493</v>
      </c>
      <c r="N50" s="27">
        <f t="shared" si="19"/>
        <v>6.2165031189581583</v>
      </c>
      <c r="O50" s="152">
        <f t="shared" si="20"/>
        <v>6.2784479404080287</v>
      </c>
      <c r="P50" s="52">
        <f t="shared" si="8"/>
        <v>9.9645765898452345E-3</v>
      </c>
    </row>
    <row r="51" spans="1:16" ht="20.100000000000001" customHeight="1">
      <c r="A51" s="38" t="s">
        <v>185</v>
      </c>
      <c r="B51" s="19">
        <v>85.09</v>
      </c>
      <c r="C51" s="140">
        <v>114.84</v>
      </c>
      <c r="D51" s="247">
        <f t="shared" si="16"/>
        <v>1.3818011158015589E-3</v>
      </c>
      <c r="E51" s="215">
        <f t="shared" si="17"/>
        <v>2.1420397687477452E-3</v>
      </c>
      <c r="F51" s="52">
        <f t="shared" si="21"/>
        <v>0.34962980373721941</v>
      </c>
      <c r="H51" s="321">
        <v>85.593999999999994</v>
      </c>
      <c r="I51" s="317">
        <v>101.93</v>
      </c>
      <c r="J51" s="323">
        <f t="shared" si="22"/>
        <v>3.0965042177090573E-3</v>
      </c>
      <c r="K51" s="215">
        <f t="shared" si="18"/>
        <v>4.1354264739186554E-3</v>
      </c>
      <c r="L51" s="52">
        <f t="shared" si="23"/>
        <v>0.19085449914713665</v>
      </c>
      <c r="N51" s="27">
        <f t="shared" si="19"/>
        <v>10.059231402044892</v>
      </c>
      <c r="O51" s="152">
        <f t="shared" si="20"/>
        <v>8.8758272378962033</v>
      </c>
      <c r="P51" s="52">
        <f t="shared" si="8"/>
        <v>-0.11764359689629172</v>
      </c>
    </row>
    <row r="52" spans="1:16" ht="20.100000000000001" customHeight="1">
      <c r="A52" s="38" t="s">
        <v>193</v>
      </c>
      <c r="B52" s="19">
        <v>383.98</v>
      </c>
      <c r="C52" s="140">
        <v>169.43</v>
      </c>
      <c r="D52" s="247">
        <f t="shared" si="16"/>
        <v>6.2355622569688872E-3</v>
      </c>
      <c r="E52" s="215">
        <f t="shared" si="17"/>
        <v>3.1602734066434211E-3</v>
      </c>
      <c r="F52" s="52">
        <f t="shared" si="21"/>
        <v>-0.55875306005521119</v>
      </c>
      <c r="H52" s="321">
        <v>214.71299999999999</v>
      </c>
      <c r="I52" s="317">
        <v>97.644000000000005</v>
      </c>
      <c r="J52" s="323">
        <f t="shared" si="22"/>
        <v>7.767597145792518E-3</v>
      </c>
      <c r="K52" s="215">
        <f t="shared" si="18"/>
        <v>3.9615381400894068E-3</v>
      </c>
      <c r="L52" s="52">
        <f t="shared" si="23"/>
        <v>-0.54523480180520034</v>
      </c>
      <c r="N52" s="27">
        <f t="shared" si="19"/>
        <v>5.5917756133131933</v>
      </c>
      <c r="O52" s="152">
        <f t="shared" si="20"/>
        <v>5.763088000944343</v>
      </c>
      <c r="P52" s="52">
        <f t="shared" si="8"/>
        <v>3.063649178326831E-2</v>
      </c>
    </row>
    <row r="53" spans="1:16" ht="20.100000000000001" customHeight="1">
      <c r="A53" s="38" t="s">
        <v>191</v>
      </c>
      <c r="B53" s="19">
        <v>135.96</v>
      </c>
      <c r="C53" s="140">
        <v>142.35</v>
      </c>
      <c r="D53" s="247">
        <f t="shared" si="16"/>
        <v>2.2078937560745088E-3</v>
      </c>
      <c r="E53" s="215">
        <f t="shared" si="17"/>
        <v>2.6551668502372127E-3</v>
      </c>
      <c r="F53" s="52">
        <f t="shared" si="21"/>
        <v>4.6999117387466802E-2</v>
      </c>
      <c r="H53" s="321">
        <v>96.353999999999999</v>
      </c>
      <c r="I53" s="317">
        <v>92.403000000000006</v>
      </c>
      <c r="J53" s="323">
        <f t="shared" si="22"/>
        <v>3.4857649764368824E-3</v>
      </c>
      <c r="K53" s="215">
        <f t="shared" si="18"/>
        <v>3.748904272240808E-3</v>
      </c>
      <c r="L53" s="52">
        <f t="shared" si="23"/>
        <v>-4.1005043900616406E-2</v>
      </c>
      <c r="N53" s="27">
        <f t="shared" si="19"/>
        <v>7.0869373345101492</v>
      </c>
      <c r="O53" s="152">
        <f t="shared" si="20"/>
        <v>6.4912539515279244</v>
      </c>
      <c r="P53" s="52">
        <f t="shared" si="8"/>
        <v>-8.4053711055341027E-2</v>
      </c>
    </row>
    <row r="54" spans="1:16" ht="20.100000000000001" customHeight="1">
      <c r="A54" s="38" t="s">
        <v>201</v>
      </c>
      <c r="B54" s="19">
        <v>29.68</v>
      </c>
      <c r="C54" s="140">
        <v>66.349999999999994</v>
      </c>
      <c r="D54" s="247">
        <f t="shared" si="16"/>
        <v>4.8198210267940143E-4</v>
      </c>
      <c r="E54" s="215">
        <f t="shared" si="17"/>
        <v>1.237585672730868E-3</v>
      </c>
      <c r="F54" s="52">
        <f t="shared" si="21"/>
        <v>1.2355121293800537</v>
      </c>
      <c r="H54" s="321">
        <v>22.527000000000001</v>
      </c>
      <c r="I54" s="317">
        <v>45.372</v>
      </c>
      <c r="J54" s="323">
        <f t="shared" si="22"/>
        <v>8.1495140444811482E-4</v>
      </c>
      <c r="K54" s="215">
        <f t="shared" si="18"/>
        <v>1.8407982926973141E-3</v>
      </c>
      <c r="L54" s="52">
        <f t="shared" si="23"/>
        <v>1.0141163936609401</v>
      </c>
      <c r="N54" s="27">
        <f t="shared" si="19"/>
        <v>7.5899595687331542</v>
      </c>
      <c r="O54" s="152">
        <f t="shared" si="20"/>
        <v>6.8382818387339874</v>
      </c>
      <c r="P54" s="52">
        <f t="shared" si="8"/>
        <v>-9.9035801599748161E-2</v>
      </c>
    </row>
    <row r="55" spans="1:16" ht="20.100000000000001" customHeight="1">
      <c r="A55" s="38" t="s">
        <v>200</v>
      </c>
      <c r="B55" s="19">
        <v>24.68</v>
      </c>
      <c r="C55" s="140">
        <v>75.7</v>
      </c>
      <c r="D55" s="247">
        <f t="shared" si="16"/>
        <v>4.0078565681023003E-4</v>
      </c>
      <c r="E55" s="215">
        <f t="shared" si="17"/>
        <v>1.4119854623319778E-3</v>
      </c>
      <c r="F55" s="52">
        <f t="shared" si="21"/>
        <v>2.0672609400324151</v>
      </c>
      <c r="H55" s="321">
        <v>13.532</v>
      </c>
      <c r="I55" s="317">
        <v>43.236000000000004</v>
      </c>
      <c r="J55" s="323">
        <f t="shared" si="22"/>
        <v>4.8954243374581122E-4</v>
      </c>
      <c r="K55" s="215">
        <f t="shared" si="18"/>
        <v>1.7541381244613656E-3</v>
      </c>
      <c r="L55" s="52">
        <f t="shared" si="23"/>
        <v>2.1950931126219335</v>
      </c>
      <c r="N55" s="27">
        <f t="shared" si="19"/>
        <v>5.4829821717990281</v>
      </c>
      <c r="O55" s="152">
        <f t="shared" si="20"/>
        <v>5.7114927344782043</v>
      </c>
      <c r="P55" s="52">
        <f t="shared" si="8"/>
        <v>4.167632786670164E-2</v>
      </c>
    </row>
    <row r="56" spans="1:16" ht="20.100000000000001" customHeight="1">
      <c r="A56" s="38" t="s">
        <v>197</v>
      </c>
      <c r="B56" s="19">
        <v>61.19</v>
      </c>
      <c r="C56" s="140">
        <v>26.71</v>
      </c>
      <c r="D56" s="247">
        <f t="shared" si="16"/>
        <v>9.9368210454691959E-4</v>
      </c>
      <c r="E56" s="215">
        <f t="shared" si="17"/>
        <v>4.9820517435782195E-4</v>
      </c>
      <c r="F56" s="52">
        <f t="shared" si="21"/>
        <v>-0.56349076646510865</v>
      </c>
      <c r="H56" s="321">
        <v>48.045000000000002</v>
      </c>
      <c r="I56" s="317">
        <v>34.677999999999997</v>
      </c>
      <c r="J56" s="323">
        <f t="shared" si="22"/>
        <v>1.7381071703604419E-3</v>
      </c>
      <c r="K56" s="215">
        <f t="shared" si="18"/>
        <v>1.4069294541602191E-3</v>
      </c>
      <c r="L56" s="52">
        <f t="shared" si="23"/>
        <v>-0.27821833697575199</v>
      </c>
      <c r="N56" s="27">
        <f t="shared" ref="N56" si="24">(H56/B56)*10</f>
        <v>7.8517731655499272</v>
      </c>
      <c r="O56" s="152">
        <f t="shared" ref="O56" si="25">(I56/C56)*10</f>
        <v>12.983152377386745</v>
      </c>
      <c r="P56" s="52">
        <f t="shared" ref="P56" si="26">(O56-N56)/N56</f>
        <v>0.65353126021915875</v>
      </c>
    </row>
    <row r="57" spans="1:16" ht="20.100000000000001" customHeight="1">
      <c r="A57" s="38" t="s">
        <v>202</v>
      </c>
      <c r="B57" s="19">
        <v>22.31</v>
      </c>
      <c r="C57" s="140">
        <v>50.5</v>
      </c>
      <c r="D57" s="247">
        <f t="shared" si="16"/>
        <v>3.6229854146824279E-4</v>
      </c>
      <c r="E57" s="215">
        <f t="shared" si="17"/>
        <v>9.4194538768513705E-4</v>
      </c>
      <c r="F57" s="52">
        <f t="shared" si="21"/>
        <v>1.2635589421783955</v>
      </c>
      <c r="H57" s="321">
        <v>17.802</v>
      </c>
      <c r="I57" s="317">
        <v>29.026</v>
      </c>
      <c r="J57" s="323">
        <f t="shared" si="22"/>
        <v>6.4401673112200199E-4</v>
      </c>
      <c r="K57" s="215">
        <f t="shared" si="18"/>
        <v>1.1776208067493662E-3</v>
      </c>
      <c r="L57" s="52">
        <f t="shared" si="23"/>
        <v>0.63049095607235139</v>
      </c>
      <c r="N57" s="27">
        <f t="shared" ref="N57:N60" si="27">(H57/B57)*10</f>
        <v>7.9793814432989691</v>
      </c>
      <c r="O57" s="152">
        <f t="shared" ref="O57:O60" si="28">(I57/C57)*10</f>
        <v>5.7477227722772275</v>
      </c>
      <c r="P57" s="52">
        <f t="shared" ref="P57:P60" si="29">(O57-N57)/N57</f>
        <v>-0.27967815386189787</v>
      </c>
    </row>
    <row r="58" spans="1:16" ht="20.100000000000001" customHeight="1">
      <c r="A58" s="38" t="s">
        <v>195</v>
      </c>
      <c r="B58" s="19">
        <v>1.18</v>
      </c>
      <c r="C58" s="140">
        <v>53.52</v>
      </c>
      <c r="D58" s="247">
        <f t="shared" si="16"/>
        <v>1.9162361225124449E-5</v>
      </c>
      <c r="E58" s="215">
        <f t="shared" si="17"/>
        <v>9.9827558710709977E-4</v>
      </c>
      <c r="F58" s="52">
        <f t="shared" si="21"/>
        <v>44.355932203389834</v>
      </c>
      <c r="H58" s="321">
        <v>1.974</v>
      </c>
      <c r="I58" s="317">
        <v>27.271999999999998</v>
      </c>
      <c r="J58" s="323">
        <f t="shared" si="22"/>
        <v>7.1412707967353782E-5</v>
      </c>
      <c r="K58" s="215">
        <f t="shared" si="18"/>
        <v>1.1064588521211573E-3</v>
      </c>
      <c r="L58" s="52">
        <f t="shared" si="23"/>
        <v>12.815602836879432</v>
      </c>
      <c r="N58" s="27">
        <f t="shared" ref="N58:N59" si="30">(H58/B58)*10</f>
        <v>16.728813559322035</v>
      </c>
      <c r="O58" s="152">
        <f t="shared" ref="O58:O59" si="31">(I58/C58)*10</f>
        <v>5.0956651718983546</v>
      </c>
      <c r="P58" s="52">
        <f t="shared" ref="P58:P59" si="32">(O58-N58)/N58</f>
        <v>-0.69539590157851783</v>
      </c>
    </row>
    <row r="59" spans="1:16" ht="20.100000000000001" customHeight="1">
      <c r="A59" s="38" t="s">
        <v>198</v>
      </c>
      <c r="B59" s="19">
        <v>22.560000000000002</v>
      </c>
      <c r="C59" s="140">
        <v>37.340000000000003</v>
      </c>
      <c r="D59" s="247">
        <f t="shared" si="16"/>
        <v>3.6635836376170138E-4</v>
      </c>
      <c r="E59" s="215">
        <f t="shared" si="17"/>
        <v>6.9648001536956475E-4</v>
      </c>
      <c r="F59" s="52">
        <f t="shared" ref="F59:F60" si="33">(C59-B59)/B59</f>
        <v>0.65514184397163122</v>
      </c>
      <c r="H59" s="321">
        <v>13.413</v>
      </c>
      <c r="I59" s="317">
        <v>23.934999999999999</v>
      </c>
      <c r="J59" s="323">
        <f t="shared" si="22"/>
        <v>4.8523741234352393E-4</v>
      </c>
      <c r="K59" s="215">
        <f t="shared" si="18"/>
        <v>9.7107262487239299E-4</v>
      </c>
      <c r="L59" s="52">
        <f t="shared" ref="L59:L60" si="34">(I59-H59)/H59</f>
        <v>0.78446283456348309</v>
      </c>
      <c r="N59" s="27">
        <f t="shared" si="30"/>
        <v>5.9454787234042552</v>
      </c>
      <c r="O59" s="152">
        <f t="shared" si="31"/>
        <v>6.4100160685591847</v>
      </c>
      <c r="P59" s="52">
        <f t="shared" si="32"/>
        <v>7.8132874872848798E-2</v>
      </c>
    </row>
    <row r="60" spans="1:16" ht="20.100000000000001" customHeight="1">
      <c r="A60" s="38" t="s">
        <v>199</v>
      </c>
      <c r="B60" s="19">
        <v>17.96</v>
      </c>
      <c r="C60" s="140">
        <v>18.97</v>
      </c>
      <c r="D60" s="247">
        <f t="shared" si="16"/>
        <v>2.9165763356206367E-4</v>
      </c>
      <c r="E60" s="215">
        <f t="shared" si="17"/>
        <v>3.5383572285914948E-4</v>
      </c>
      <c r="F60" s="52">
        <f t="shared" si="33"/>
        <v>5.6236080178173609E-2</v>
      </c>
      <c r="H60" s="321">
        <v>15.979000000000001</v>
      </c>
      <c r="I60" s="317">
        <v>19.727</v>
      </c>
      <c r="J60" s="323">
        <f t="shared" si="22"/>
        <v>5.7806669737099604E-4</v>
      </c>
      <c r="K60" s="215">
        <f t="shared" si="18"/>
        <v>8.0034884774838927E-4</v>
      </c>
      <c r="L60" s="52">
        <f t="shared" si="34"/>
        <v>0.23455785718755862</v>
      </c>
      <c r="N60" s="27">
        <f t="shared" si="27"/>
        <v>8.8969933184855226</v>
      </c>
      <c r="O60" s="152">
        <f t="shared" si="28"/>
        <v>10.399051133368477</v>
      </c>
      <c r="P60" s="52">
        <f t="shared" si="29"/>
        <v>0.1688275759139988</v>
      </c>
    </row>
    <row r="61" spans="1:16" ht="20.100000000000001" customHeight="1" thickBot="1">
      <c r="A61" s="8" t="s">
        <v>17</v>
      </c>
      <c r="B61" s="19">
        <f>B62-SUM(B39:B60)</f>
        <v>81.620000000017171</v>
      </c>
      <c r="C61" s="140">
        <f>C62-SUM(C39:C60)</f>
        <v>47.069999999999709</v>
      </c>
      <c r="D61" s="247">
        <f t="shared" si="16"/>
        <v>1.3254507823686327E-3</v>
      </c>
      <c r="E61" s="215">
        <f t="shared" si="17"/>
        <v>8.7796771085820043E-4</v>
      </c>
      <c r="F61" s="52">
        <f t="shared" ref="F61" si="35">(C61-B61)/B61</f>
        <v>-0.42330311198248216</v>
      </c>
      <c r="H61" s="322">
        <f>H62-SUM(H39:H60)</f>
        <v>50.778999999998632</v>
      </c>
      <c r="I61" s="318">
        <f>I62-SUM(I39:I60)</f>
        <v>37.651999999998225</v>
      </c>
      <c r="J61" s="323">
        <f t="shared" si="22"/>
        <v>1.8370141326616816E-3</v>
      </c>
      <c r="K61" s="215">
        <f t="shared" si="18"/>
        <v>1.5275883213575776E-3</v>
      </c>
      <c r="L61" s="52">
        <f t="shared" ref="L61" si="36">(I61-H61)/H61</f>
        <v>-0.25851237716380315</v>
      </c>
      <c r="N61" s="27">
        <f t="shared" si="19"/>
        <v>6.2213918157299624</v>
      </c>
      <c r="O61" s="152">
        <f t="shared" si="20"/>
        <v>7.9991502018267377</v>
      </c>
      <c r="P61" s="52">
        <f t="shared" ref="P61" si="37">(O61-N61)/N61</f>
        <v>0.28574930477806421</v>
      </c>
    </row>
    <row r="62" spans="1:16" ht="26.25" customHeight="1" thickBot="1">
      <c r="A62" s="12" t="s">
        <v>18</v>
      </c>
      <c r="B62" s="17">
        <v>61579.05000000001</v>
      </c>
      <c r="C62" s="145">
        <v>53612.449999999975</v>
      </c>
      <c r="D62" s="253">
        <f>SUM(D39:D61)</f>
        <v>1.0000000000000002</v>
      </c>
      <c r="E62" s="254">
        <f>SUM(E39:E61)</f>
        <v>1.0000000000000004</v>
      </c>
      <c r="F62" s="57">
        <f t="shared" si="21"/>
        <v>-0.12937192113226875</v>
      </c>
      <c r="G62" s="1"/>
      <c r="H62" s="17">
        <v>27642.138999999992</v>
      </c>
      <c r="I62" s="145">
        <v>24648.002000000008</v>
      </c>
      <c r="J62" s="253">
        <f>SUM(J39:J61)</f>
        <v>1.0000000000000004</v>
      </c>
      <c r="K62" s="254">
        <f>SUM(K39:K61)</f>
        <v>0.99999999999999944</v>
      </c>
      <c r="L62" s="57">
        <f t="shared" si="23"/>
        <v>-0.10831784761664012</v>
      </c>
      <c r="M62" s="1"/>
      <c r="N62" s="29">
        <f t="shared" si="19"/>
        <v>4.4888868860432218</v>
      </c>
      <c r="O62" s="146">
        <f t="shared" si="20"/>
        <v>4.5974399603077307</v>
      </c>
      <c r="P62" s="57">
        <v>0</v>
      </c>
    </row>
    <row r="64" spans="1:16" ht="15.75" thickBot="1"/>
    <row r="65" spans="1:16">
      <c r="A65" s="468" t="s">
        <v>15</v>
      </c>
      <c r="B65" s="456" t="s">
        <v>1</v>
      </c>
      <c r="C65" s="454"/>
      <c r="D65" s="456" t="s">
        <v>102</v>
      </c>
      <c r="E65" s="454"/>
      <c r="F65" s="130" t="s">
        <v>0</v>
      </c>
      <c r="H65" s="466" t="s">
        <v>19</v>
      </c>
      <c r="I65" s="467"/>
      <c r="J65" s="456" t="s">
        <v>102</v>
      </c>
      <c r="K65" s="457"/>
      <c r="L65" s="130" t="s">
        <v>0</v>
      </c>
      <c r="N65" s="464" t="s">
        <v>22</v>
      </c>
      <c r="O65" s="454"/>
      <c r="P65" s="130" t="s">
        <v>0</v>
      </c>
    </row>
    <row r="66" spans="1:16">
      <c r="A66" s="469"/>
      <c r="B66" s="459" t="str">
        <f>B5</f>
        <v>jan-fev</v>
      </c>
      <c r="C66" s="461"/>
      <c r="D66" s="459" t="str">
        <f>B5</f>
        <v>jan-fev</v>
      </c>
      <c r="E66" s="461"/>
      <c r="F66" s="131" t="str">
        <f>F37</f>
        <v>2026/2025</v>
      </c>
      <c r="H66" s="462" t="str">
        <f>B5</f>
        <v>jan-fev</v>
      </c>
      <c r="I66" s="461"/>
      <c r="J66" s="459" t="str">
        <f>B5</f>
        <v>jan-fev</v>
      </c>
      <c r="K66" s="460"/>
      <c r="L66" s="131" t="str">
        <f>L37</f>
        <v>2026/2025</v>
      </c>
      <c r="N66" s="462" t="str">
        <f>B5</f>
        <v>jan-fev</v>
      </c>
      <c r="O66" s="460"/>
      <c r="P66" s="131" t="str">
        <f>P37</f>
        <v>2026/2025</v>
      </c>
    </row>
    <row r="67" spans="1:16" ht="19.5" customHeight="1" thickBot="1">
      <c r="A67" s="470"/>
      <c r="B67" s="99">
        <f>B6</f>
        <v>2025</v>
      </c>
      <c r="C67" s="134">
        <f>C6</f>
        <v>2026</v>
      </c>
      <c r="D67" s="99">
        <f>B6</f>
        <v>2025</v>
      </c>
      <c r="E67" s="134">
        <f>C6</f>
        <v>2026</v>
      </c>
      <c r="F67" s="132" t="s">
        <v>1</v>
      </c>
      <c r="H67" s="25">
        <f>B6</f>
        <v>2025</v>
      </c>
      <c r="I67" s="134">
        <f>C6</f>
        <v>2026</v>
      </c>
      <c r="J67" s="99">
        <f>B6</f>
        <v>2025</v>
      </c>
      <c r="K67" s="134">
        <f>C6</f>
        <v>2026</v>
      </c>
      <c r="L67" s="259">
        <v>1000</v>
      </c>
      <c r="N67" s="25">
        <f>B6</f>
        <v>2025</v>
      </c>
      <c r="O67" s="134">
        <f>C6</f>
        <v>2026</v>
      </c>
      <c r="P67" s="132"/>
    </row>
    <row r="68" spans="1:16" ht="20.100000000000001" customHeight="1">
      <c r="A68" s="302" t="s">
        <v>170</v>
      </c>
      <c r="B68" s="115">
        <v>4958.32</v>
      </c>
      <c r="C68" s="147">
        <v>3382.8</v>
      </c>
      <c r="D68" s="247">
        <f>B68/$B$96</f>
        <v>0.29254351289161601</v>
      </c>
      <c r="E68" s="246">
        <f>C68/$C$96</f>
        <v>0.2506520450503853</v>
      </c>
      <c r="F68" s="61">
        <f t="shared" ref="F68:F94" si="38">(C68-B68)/B68</f>
        <v>-0.31775278723438577</v>
      </c>
      <c r="H68" s="19">
        <v>5558.0460000000003</v>
      </c>
      <c r="I68" s="147">
        <v>3439.1979999999999</v>
      </c>
      <c r="J68" s="245">
        <f>H68/$H$96</f>
        <v>0.37179064814453722</v>
      </c>
      <c r="K68" s="246">
        <f>I68/$I$96</f>
        <v>0.3060312356347562</v>
      </c>
      <c r="L68" s="61">
        <f t="shared" ref="L68:L91" si="39">(I68-H68)/H68</f>
        <v>-0.38122174591574093</v>
      </c>
      <c r="N68" s="41">
        <f t="shared" ref="N68:N96" si="40">(H68/B68)*10</f>
        <v>11.209534681101665</v>
      </c>
      <c r="O68" s="149">
        <f t="shared" ref="O68:O96" si="41">(I68/C68)*10</f>
        <v>10.166719877024947</v>
      </c>
      <c r="P68" s="61">
        <f t="shared" si="8"/>
        <v>-9.3029267828112105E-2</v>
      </c>
    </row>
    <row r="69" spans="1:16" ht="20.100000000000001" customHeight="1">
      <c r="A69" s="303" t="s">
        <v>171</v>
      </c>
      <c r="B69" s="117">
        <v>4559.66</v>
      </c>
      <c r="C69" s="140">
        <v>3988.5400000000004</v>
      </c>
      <c r="D69" s="247">
        <f t="shared" ref="D69:D95" si="42">B69/$B$96</f>
        <v>0.26902236120125078</v>
      </c>
      <c r="E69" s="215">
        <f t="shared" ref="E69:E95" si="43">C69/$C$96</f>
        <v>0.29553497332542977</v>
      </c>
      <c r="F69" s="52">
        <f t="shared" si="38"/>
        <v>-0.12525495322019611</v>
      </c>
      <c r="H69" s="19">
        <v>2488.2920000000004</v>
      </c>
      <c r="I69" s="140">
        <v>2494.5390000000002</v>
      </c>
      <c r="J69" s="214">
        <f t="shared" ref="J69:J96" si="44">H69/$H$96</f>
        <v>0.16644765002896106</v>
      </c>
      <c r="K69" s="215">
        <f t="shared" ref="K69:K96" si="45">I69/$I$96</f>
        <v>0.22197234718939973</v>
      </c>
      <c r="L69" s="52">
        <f t="shared" si="39"/>
        <v>2.5105574426151924E-3</v>
      </c>
      <c r="N69" s="40">
        <f t="shared" si="40"/>
        <v>5.4571875973208535</v>
      </c>
      <c r="O69" s="143">
        <f t="shared" si="41"/>
        <v>6.2542659720098079</v>
      </c>
      <c r="P69" s="52">
        <f t="shared" si="8"/>
        <v>0.14606028480315966</v>
      </c>
    </row>
    <row r="70" spans="1:16" ht="20.100000000000001" customHeight="1">
      <c r="A70" s="303" t="s">
        <v>174</v>
      </c>
      <c r="B70" s="117">
        <v>1647.62</v>
      </c>
      <c r="C70" s="140">
        <v>1248.28</v>
      </c>
      <c r="D70" s="247">
        <f t="shared" si="42"/>
        <v>9.7210454894094037E-2</v>
      </c>
      <c r="E70" s="215">
        <f t="shared" si="43"/>
        <v>9.2492590397154698E-2</v>
      </c>
      <c r="F70" s="52">
        <f t="shared" si="38"/>
        <v>-0.24237384833881595</v>
      </c>
      <c r="H70" s="19">
        <v>1470.6019999999999</v>
      </c>
      <c r="I70" s="140">
        <v>1098.6779999999999</v>
      </c>
      <c r="J70" s="214">
        <f t="shared" si="44"/>
        <v>9.8371994535966886E-2</v>
      </c>
      <c r="K70" s="215">
        <f t="shared" si="45"/>
        <v>9.7764009488468723E-2</v>
      </c>
      <c r="L70" s="52">
        <f t="shared" si="39"/>
        <v>-0.25290595280028177</v>
      </c>
      <c r="N70" s="40">
        <f t="shared" si="40"/>
        <v>8.9256139158301053</v>
      </c>
      <c r="O70" s="143">
        <f t="shared" si="41"/>
        <v>8.8015349120389654</v>
      </c>
      <c r="P70" s="52">
        <f t="shared" si="8"/>
        <v>-1.3901453161790745E-2</v>
      </c>
    </row>
    <row r="71" spans="1:16" ht="20.100000000000001" customHeight="1">
      <c r="A71" s="303" t="s">
        <v>183</v>
      </c>
      <c r="B71" s="117">
        <v>418.75</v>
      </c>
      <c r="C71" s="140">
        <v>294.37</v>
      </c>
      <c r="D71" s="247">
        <f t="shared" si="42"/>
        <v>2.4706472358251224E-2</v>
      </c>
      <c r="E71" s="215">
        <f t="shared" si="43"/>
        <v>2.1811647895672789E-2</v>
      </c>
      <c r="F71" s="52">
        <f t="shared" si="38"/>
        <v>-0.29702686567164177</v>
      </c>
      <c r="H71" s="19">
        <v>1345.576</v>
      </c>
      <c r="I71" s="140">
        <v>919.60799999999995</v>
      </c>
      <c r="J71" s="214">
        <f t="shared" si="44"/>
        <v>9.0008714063851539E-2</v>
      </c>
      <c r="K71" s="215">
        <f t="shared" si="45"/>
        <v>8.1829767445668111E-2</v>
      </c>
      <c r="L71" s="52">
        <f t="shared" si="39"/>
        <v>-0.31656926104508409</v>
      </c>
      <c r="N71" s="40">
        <f t="shared" si="40"/>
        <v>32.133158208955223</v>
      </c>
      <c r="O71" s="143">
        <f t="shared" si="41"/>
        <v>31.239868193090324</v>
      </c>
      <c r="P71" s="52">
        <f t="shared" si="8"/>
        <v>-2.7799633327543483E-2</v>
      </c>
    </row>
    <row r="72" spans="1:16" ht="20.100000000000001" customHeight="1">
      <c r="A72" s="303" t="s">
        <v>179</v>
      </c>
      <c r="B72" s="117">
        <v>766.53</v>
      </c>
      <c r="C72" s="140">
        <v>1175.3200000000002</v>
      </c>
      <c r="D72" s="247">
        <f t="shared" si="42"/>
        <v>4.522567703109328E-2</v>
      </c>
      <c r="E72" s="215">
        <f t="shared" si="43"/>
        <v>8.7086544161232959E-2</v>
      </c>
      <c r="F72" s="52">
        <f t="shared" si="38"/>
        <v>0.53329941424340888</v>
      </c>
      <c r="H72" s="19">
        <v>563.20000000000005</v>
      </c>
      <c r="I72" s="140">
        <v>870.25400000000002</v>
      </c>
      <c r="J72" s="214">
        <f t="shared" si="44"/>
        <v>3.767376035300956E-2</v>
      </c>
      <c r="K72" s="215">
        <f t="shared" si="45"/>
        <v>7.7438084965183493E-2</v>
      </c>
      <c r="L72" s="52">
        <f t="shared" si="39"/>
        <v>0.54519531249999986</v>
      </c>
      <c r="N72" s="40">
        <f t="shared" si="40"/>
        <v>7.3473967098482786</v>
      </c>
      <c r="O72" s="143">
        <f t="shared" si="41"/>
        <v>7.404400503692611</v>
      </c>
      <c r="P72" s="52">
        <f t="shared" ref="P72:P76" si="46">(O72-N72)/N72</f>
        <v>7.7583661391150763E-3</v>
      </c>
    </row>
    <row r="73" spans="1:16" ht="20.100000000000001" customHeight="1">
      <c r="A73" s="303" t="s">
        <v>192</v>
      </c>
      <c r="B73" s="117">
        <v>569.29</v>
      </c>
      <c r="C73" s="140">
        <v>349.53999999999996</v>
      </c>
      <c r="D73" s="247">
        <f t="shared" si="42"/>
        <v>3.3588412295710662E-2</v>
      </c>
      <c r="E73" s="215">
        <f t="shared" si="43"/>
        <v>2.5899525785417897E-2</v>
      </c>
      <c r="F73" s="52">
        <f t="shared" si="38"/>
        <v>-0.38600713169035117</v>
      </c>
      <c r="H73" s="19">
        <v>728.03499999999997</v>
      </c>
      <c r="I73" s="140">
        <v>378.35599999999999</v>
      </c>
      <c r="J73" s="214">
        <f t="shared" si="44"/>
        <v>4.86999575969519E-2</v>
      </c>
      <c r="K73" s="215">
        <f t="shared" si="45"/>
        <v>3.3667370761969455E-2</v>
      </c>
      <c r="L73" s="52">
        <f t="shared" si="39"/>
        <v>-0.48030520510689734</v>
      </c>
      <c r="N73" s="40">
        <f t="shared" si="40"/>
        <v>12.788473361555621</v>
      </c>
      <c r="O73" s="143">
        <f t="shared" si="41"/>
        <v>10.82439777993935</v>
      </c>
      <c r="P73" s="52">
        <f t="shared" si="46"/>
        <v>-0.15358170800281951</v>
      </c>
    </row>
    <row r="74" spans="1:16" ht="20.100000000000001" customHeight="1">
      <c r="A74" s="303" t="s">
        <v>169</v>
      </c>
      <c r="B74" s="117">
        <v>860.15</v>
      </c>
      <c r="C74" s="140">
        <v>795.12</v>
      </c>
      <c r="D74" s="247">
        <f t="shared" si="42"/>
        <v>5.0749306743760693E-2</v>
      </c>
      <c r="E74" s="215">
        <f t="shared" si="43"/>
        <v>5.8915234143449902E-2</v>
      </c>
      <c r="F74" s="52">
        <f t="shared" si="38"/>
        <v>-7.5603092483869067E-2</v>
      </c>
      <c r="H74" s="19">
        <v>500.678</v>
      </c>
      <c r="I74" s="140">
        <v>373.55899999999997</v>
      </c>
      <c r="J74" s="214">
        <f t="shared" si="44"/>
        <v>3.3491518085980325E-2</v>
      </c>
      <c r="K74" s="215">
        <f t="shared" si="45"/>
        <v>3.3240517804582315E-2</v>
      </c>
      <c r="L74" s="52">
        <f t="shared" si="39"/>
        <v>-0.25389372011552341</v>
      </c>
      <c r="N74" s="40">
        <f t="shared" si="40"/>
        <v>5.8208219496599432</v>
      </c>
      <c r="O74" s="143">
        <f t="shared" si="41"/>
        <v>4.6981461917697951</v>
      </c>
      <c r="P74" s="52">
        <f t="shared" si="46"/>
        <v>-0.19287237568840868</v>
      </c>
    </row>
    <row r="75" spans="1:16" ht="20.100000000000001" customHeight="1">
      <c r="A75" s="303" t="s">
        <v>177</v>
      </c>
      <c r="B75" s="117">
        <v>388.35</v>
      </c>
      <c r="C75" s="140">
        <v>565.22</v>
      </c>
      <c r="D75" s="247">
        <f t="shared" si="42"/>
        <v>2.2912856215705941E-2</v>
      </c>
      <c r="E75" s="215">
        <f t="shared" si="43"/>
        <v>4.1880557202133961E-2</v>
      </c>
      <c r="F75" s="52">
        <f t="shared" si="38"/>
        <v>0.45543968070039909</v>
      </c>
      <c r="H75" s="19">
        <v>226.661</v>
      </c>
      <c r="I75" s="140">
        <v>353.346</v>
      </c>
      <c r="J75" s="214">
        <f t="shared" si="44"/>
        <v>1.5161882449171694E-2</v>
      </c>
      <c r="K75" s="215">
        <f t="shared" si="45"/>
        <v>3.1441898078156179E-2</v>
      </c>
      <c r="L75" s="52">
        <f t="shared" si="39"/>
        <v>0.55891838472432398</v>
      </c>
      <c r="N75" s="40">
        <f t="shared" si="40"/>
        <v>5.8365134543581823</v>
      </c>
      <c r="O75" s="143">
        <f t="shared" si="41"/>
        <v>6.2514773008739954</v>
      </c>
      <c r="P75" s="52">
        <f t="shared" si="46"/>
        <v>7.1097899415610122E-2</v>
      </c>
    </row>
    <row r="76" spans="1:16" ht="20.100000000000001" customHeight="1">
      <c r="A76" s="303" t="s">
        <v>203</v>
      </c>
      <c r="B76" s="117">
        <v>300.92</v>
      </c>
      <c r="C76" s="140">
        <v>311.40999999999997</v>
      </c>
      <c r="D76" s="247">
        <f t="shared" si="42"/>
        <v>1.775443978995811E-2</v>
      </c>
      <c r="E76" s="215">
        <f t="shared" si="43"/>
        <v>2.3074244220509774E-2</v>
      </c>
      <c r="F76" s="52">
        <f t="shared" si="38"/>
        <v>3.4859763392263564E-2</v>
      </c>
      <c r="H76" s="19">
        <v>145.715</v>
      </c>
      <c r="I76" s="140">
        <v>148.00399999999999</v>
      </c>
      <c r="J76" s="214">
        <f t="shared" si="44"/>
        <v>9.7472158910489829E-3</v>
      </c>
      <c r="K76" s="215">
        <f t="shared" si="45"/>
        <v>1.3169886409240309E-2</v>
      </c>
      <c r="L76" s="52">
        <f t="shared" si="39"/>
        <v>1.5708746525752236E-2</v>
      </c>
      <c r="N76" s="40">
        <f t="shared" si="40"/>
        <v>4.8423168948557755</v>
      </c>
      <c r="O76" s="143">
        <f t="shared" si="41"/>
        <v>4.7527054365627306</v>
      </c>
      <c r="P76" s="52">
        <f t="shared" si="46"/>
        <v>-1.8505905383483574E-2</v>
      </c>
    </row>
    <row r="77" spans="1:16" ht="20.100000000000001" customHeight="1">
      <c r="A77" s="303" t="s">
        <v>184</v>
      </c>
      <c r="B77" s="117">
        <v>250.26000000000002</v>
      </c>
      <c r="C77" s="140">
        <v>138.88999999999999</v>
      </c>
      <c r="D77" s="247">
        <f t="shared" si="42"/>
        <v>1.4765472889256004E-2</v>
      </c>
      <c r="E77" s="215">
        <f t="shared" si="43"/>
        <v>1.0291197391819796E-2</v>
      </c>
      <c r="F77" s="52">
        <f t="shared" si="38"/>
        <v>-0.44501718213058428</v>
      </c>
      <c r="H77" s="19">
        <v>208.10599999999999</v>
      </c>
      <c r="I77" s="140">
        <v>126.643</v>
      </c>
      <c r="J77" s="214">
        <f t="shared" si="44"/>
        <v>1.392069526282565E-2</v>
      </c>
      <c r="K77" s="215">
        <f t="shared" si="45"/>
        <v>1.1269113838311267E-2</v>
      </c>
      <c r="L77" s="52">
        <f t="shared" si="39"/>
        <v>-0.39144954974868573</v>
      </c>
      <c r="N77" s="40">
        <f t="shared" ref="N77:N78" si="47">(H77/B77)*10</f>
        <v>8.3155917845440737</v>
      </c>
      <c r="O77" s="143">
        <f t="shared" ref="O77:O78" si="48">(I77/C77)*10</f>
        <v>9.1182230542155676</v>
      </c>
      <c r="P77" s="52">
        <f t="shared" ref="P77:P78" si="49">(O77-N77)/N77</f>
        <v>9.6521244725278496E-2</v>
      </c>
    </row>
    <row r="78" spans="1:16" ht="20.100000000000001" customHeight="1">
      <c r="A78" s="303" t="s">
        <v>215</v>
      </c>
      <c r="B78" s="117">
        <v>45.339999999999996</v>
      </c>
      <c r="C78" s="140">
        <v>130.94</v>
      </c>
      <c r="D78" s="247">
        <f t="shared" si="42"/>
        <v>2.6750840757566816E-3</v>
      </c>
      <c r="E78" s="215">
        <f t="shared" si="43"/>
        <v>9.702133965619442E-3</v>
      </c>
      <c r="F78" s="52">
        <f t="shared" si="38"/>
        <v>1.8879576532862814</v>
      </c>
      <c r="H78" s="19">
        <v>40.880000000000003</v>
      </c>
      <c r="I78" s="140">
        <v>119.43299999999999</v>
      </c>
      <c r="J78" s="214">
        <f t="shared" si="44"/>
        <v>2.7345584574414608E-3</v>
      </c>
      <c r="K78" s="215">
        <f t="shared" si="45"/>
        <v>1.0627544144177169E-2</v>
      </c>
      <c r="L78" s="52">
        <f t="shared" si="39"/>
        <v>1.9215508806262229</v>
      </c>
      <c r="N78" s="40">
        <f t="shared" si="47"/>
        <v>9.0163211292457</v>
      </c>
      <c r="O78" s="143">
        <f t="shared" si="48"/>
        <v>9.1212005498701689</v>
      </c>
      <c r="P78" s="52">
        <f t="shared" si="49"/>
        <v>1.1632174489025007E-2</v>
      </c>
    </row>
    <row r="79" spans="1:16" ht="20.100000000000001" customHeight="1">
      <c r="A79" s="303" t="s">
        <v>205</v>
      </c>
      <c r="B79" s="117">
        <v>2.0499999999999998</v>
      </c>
      <c r="C79" s="140">
        <v>72.87</v>
      </c>
      <c r="D79" s="247">
        <f t="shared" si="42"/>
        <v>1.2095108855979703E-4</v>
      </c>
      <c r="E79" s="215">
        <f t="shared" si="43"/>
        <v>5.3993775933609952E-3</v>
      </c>
      <c r="F79" s="52">
        <f t="shared" si="38"/>
        <v>34.546341463414642</v>
      </c>
      <c r="H79" s="19">
        <v>1.179</v>
      </c>
      <c r="I79" s="140">
        <v>68.292999999999992</v>
      </c>
      <c r="J79" s="214">
        <f t="shared" si="44"/>
        <v>7.8866057273079305E-5</v>
      </c>
      <c r="K79" s="215">
        <f t="shared" si="45"/>
        <v>6.0769374648404666E-3</v>
      </c>
      <c r="L79" s="52">
        <f t="shared" ref="L79:L80" si="50">(I79-H79)/H79</f>
        <v>56.924512298558092</v>
      </c>
      <c r="N79" s="40">
        <f t="shared" ref="N79:N80" si="51">(H79/B79)*10</f>
        <v>5.7512195121951226</v>
      </c>
      <c r="O79" s="143">
        <f t="shared" ref="O79:O80" si="52">(I79/C79)*10</f>
        <v>9.3718951557568246</v>
      </c>
      <c r="P79" s="52">
        <f t="shared" ref="P79:P80" si="53">(O79-N79)/N79</f>
        <v>0.62954920011038917</v>
      </c>
    </row>
    <row r="80" spans="1:16" ht="20.100000000000001" customHeight="1">
      <c r="A80" s="303" t="s">
        <v>212</v>
      </c>
      <c r="B80" s="117">
        <v>81.460000000000008</v>
      </c>
      <c r="C80" s="140">
        <v>56.72</v>
      </c>
      <c r="D80" s="247">
        <f t="shared" si="42"/>
        <v>4.8061832556493015E-3</v>
      </c>
      <c r="E80" s="215">
        <f t="shared" si="43"/>
        <v>4.2027267338470651E-3</v>
      </c>
      <c r="F80" s="52">
        <f t="shared" si="38"/>
        <v>-0.30370734102627067</v>
      </c>
      <c r="H80" s="19">
        <v>85.593000000000004</v>
      </c>
      <c r="I80" s="140">
        <v>65.524000000000001</v>
      </c>
      <c r="J80" s="214">
        <f t="shared" si="44"/>
        <v>5.7255152164331444E-3</v>
      </c>
      <c r="K80" s="215">
        <f t="shared" si="45"/>
        <v>5.8305426682999251E-3</v>
      </c>
      <c r="L80" s="52">
        <f t="shared" si="50"/>
        <v>-0.23447010853691308</v>
      </c>
      <c r="N80" s="40">
        <f t="shared" si="51"/>
        <v>10.507365578197888</v>
      </c>
      <c r="O80" s="143">
        <f t="shared" si="52"/>
        <v>11.552186177715091</v>
      </c>
      <c r="P80" s="52">
        <f t="shared" si="53"/>
        <v>9.9436970355836818E-2</v>
      </c>
    </row>
    <row r="81" spans="1:16" ht="20.100000000000001" customHeight="1">
      <c r="A81" s="303" t="s">
        <v>213</v>
      </c>
      <c r="B81" s="117">
        <v>132.57999999999998</v>
      </c>
      <c r="C81" s="140">
        <v>94.52</v>
      </c>
      <c r="D81" s="247">
        <f t="shared" si="42"/>
        <v>7.8222904006136039E-3</v>
      </c>
      <c r="E81" s="215">
        <f t="shared" si="43"/>
        <v>7.0035566093657369E-3</v>
      </c>
      <c r="F81" s="52">
        <f t="shared" si="38"/>
        <v>-0.28707195655453305</v>
      </c>
      <c r="H81" s="19">
        <v>86.64800000000001</v>
      </c>
      <c r="I81" s="140">
        <v>54.317999999999998</v>
      </c>
      <c r="J81" s="214">
        <f t="shared" si="44"/>
        <v>5.7960866247648655E-3</v>
      </c>
      <c r="K81" s="215">
        <f t="shared" si="45"/>
        <v>4.8333956513142559E-3</v>
      </c>
      <c r="L81" s="52">
        <f t="shared" si="39"/>
        <v>-0.37311882559320481</v>
      </c>
      <c r="N81" s="40">
        <f t="shared" ref="N81" si="54">(H81/B81)*10</f>
        <v>6.5355257203198081</v>
      </c>
      <c r="O81" s="143">
        <f t="shared" ref="O81" si="55">(I81/C81)*10</f>
        <v>5.7467202708421494</v>
      </c>
      <c r="P81" s="52">
        <f t="shared" ref="P81" si="56">(O81-N81)/N81</f>
        <v>-0.12069502641924564</v>
      </c>
    </row>
    <row r="82" spans="1:16" ht="20.100000000000001" customHeight="1">
      <c r="A82" s="303" t="s">
        <v>188</v>
      </c>
      <c r="B82" s="117">
        <v>308.5</v>
      </c>
      <c r="C82" s="140">
        <v>74.809999999999988</v>
      </c>
      <c r="D82" s="247">
        <f t="shared" si="42"/>
        <v>1.8201663814974334E-2</v>
      </c>
      <c r="E82" s="215">
        <f t="shared" si="43"/>
        <v>5.5431238885595719E-3</v>
      </c>
      <c r="F82" s="52">
        <f t="shared" si="38"/>
        <v>-0.75750405186385739</v>
      </c>
      <c r="H82" s="19">
        <v>244.20699999999999</v>
      </c>
      <c r="I82" s="140">
        <v>52.752000000000002</v>
      </c>
      <c r="J82" s="214">
        <f t="shared" si="44"/>
        <v>1.6335575274373942E-2</v>
      </c>
      <c r="K82" s="215">
        <f t="shared" si="45"/>
        <v>4.6940477815480995E-3</v>
      </c>
      <c r="L82" s="52">
        <f t="shared" si="39"/>
        <v>-0.78398653601248114</v>
      </c>
      <c r="N82" s="40">
        <f t="shared" ref="N82" si="57">(H82/B82)*10</f>
        <v>7.9159481361426254</v>
      </c>
      <c r="O82" s="143">
        <f t="shared" ref="O82" si="58">(I82/C82)*10</f>
        <v>7.051463708060421</v>
      </c>
      <c r="P82" s="52">
        <f t="shared" ref="P82" si="59">(O82-N82)/N82</f>
        <v>-0.10920794492514958</v>
      </c>
    </row>
    <row r="83" spans="1:16" ht="20.100000000000001" customHeight="1">
      <c r="A83" s="303" t="s">
        <v>172</v>
      </c>
      <c r="B83" s="117">
        <v>213.49</v>
      </c>
      <c r="C83" s="140">
        <v>74.42</v>
      </c>
      <c r="D83" s="247">
        <f t="shared" si="42"/>
        <v>1.2596023364210278E-2</v>
      </c>
      <c r="E83" s="215">
        <f t="shared" si="43"/>
        <v>5.514226437462951E-3</v>
      </c>
      <c r="F83" s="52">
        <f t="shared" si="38"/>
        <v>-0.65141224413321464</v>
      </c>
      <c r="H83" s="19">
        <v>110.87799999999999</v>
      </c>
      <c r="I83" s="140">
        <v>50.7</v>
      </c>
      <c r="J83" s="214">
        <f t="shared" si="44"/>
        <v>7.4168877848384109E-3</v>
      </c>
      <c r="K83" s="215">
        <f t="shared" si="45"/>
        <v>4.5114540211648587E-3</v>
      </c>
      <c r="L83" s="52">
        <f t="shared" si="39"/>
        <v>-0.54274066992550363</v>
      </c>
      <c r="N83" s="40">
        <f t="shared" ref="N83" si="60">(H83/B83)*10</f>
        <v>5.1935922057239203</v>
      </c>
      <c r="O83" s="143">
        <f t="shared" ref="O83" si="61">(I83/C83)*10</f>
        <v>6.8126847621607105</v>
      </c>
      <c r="P83" s="52">
        <f t="shared" ref="P83" si="62">(O83-N83)/N83</f>
        <v>0.31174811042198669</v>
      </c>
    </row>
    <row r="84" spans="1:16" ht="20.100000000000001" customHeight="1">
      <c r="A84" s="303" t="s">
        <v>214</v>
      </c>
      <c r="B84" s="117"/>
      <c r="C84" s="140">
        <v>120.65</v>
      </c>
      <c r="D84" s="247">
        <f t="shared" si="42"/>
        <v>0</v>
      </c>
      <c r="E84" s="215">
        <f t="shared" si="43"/>
        <v>8.9396858328393593E-3</v>
      </c>
      <c r="F84" s="52"/>
      <c r="H84" s="19"/>
      <c r="I84" s="140">
        <v>47.454000000000001</v>
      </c>
      <c r="J84" s="214">
        <f t="shared" si="44"/>
        <v>0</v>
      </c>
      <c r="K84" s="215">
        <f t="shared" si="45"/>
        <v>4.2226141838334758E-3</v>
      </c>
      <c r="L84" s="52"/>
      <c r="N84" s="40"/>
      <c r="O84" s="143">
        <f t="shared" ref="O84:O90" si="63">(I84/C84)*10</f>
        <v>3.933195192706175</v>
      </c>
      <c r="P84" s="52"/>
    </row>
    <row r="85" spans="1:16" ht="20.100000000000001" customHeight="1">
      <c r="A85" s="303" t="s">
        <v>206</v>
      </c>
      <c r="B85" s="117">
        <v>156.74</v>
      </c>
      <c r="C85" s="140">
        <v>7.24</v>
      </c>
      <c r="D85" s="247">
        <f t="shared" si="42"/>
        <v>9.2477432296890674E-3</v>
      </c>
      <c r="E85" s="215">
        <f t="shared" si="43"/>
        <v>5.3645524599881444E-4</v>
      </c>
      <c r="F85" s="52">
        <f t="shared" si="38"/>
        <v>-0.95380885542937344</v>
      </c>
      <c r="H85" s="19">
        <v>94.596000000000004</v>
      </c>
      <c r="I85" s="140">
        <v>47.047000000000004</v>
      </c>
      <c r="J85" s="214">
        <f t="shared" si="44"/>
        <v>6.3277468649738846E-3</v>
      </c>
      <c r="K85" s="215">
        <f t="shared" si="45"/>
        <v>4.1863979750245191E-3</v>
      </c>
      <c r="L85" s="52">
        <f t="shared" si="39"/>
        <v>-0.50265338914964686</v>
      </c>
      <c r="N85" s="40">
        <f t="shared" ref="N85:N90" si="64">(H85/B85)*10</f>
        <v>6.0352175577389309</v>
      </c>
      <c r="O85" s="143">
        <f t="shared" si="63"/>
        <v>64.982044198895025</v>
      </c>
      <c r="P85" s="52">
        <f t="shared" ref="P85:P90" si="65">(O85-N85)/N85</f>
        <v>9.7671419592105444</v>
      </c>
    </row>
    <row r="86" spans="1:16" ht="20.100000000000001" customHeight="1">
      <c r="A86" s="303" t="s">
        <v>238</v>
      </c>
      <c r="B86" s="117">
        <v>95.41</v>
      </c>
      <c r="C86" s="140">
        <v>70.990000000000009</v>
      </c>
      <c r="D86" s="247">
        <f t="shared" si="42"/>
        <v>5.6292406631659681E-3</v>
      </c>
      <c r="E86" s="215">
        <f t="shared" si="43"/>
        <v>5.2600770598695912E-3</v>
      </c>
      <c r="F86" s="52">
        <f t="shared" si="38"/>
        <v>-0.25594801383502763</v>
      </c>
      <c r="H86" s="19">
        <v>54.866</v>
      </c>
      <c r="I86" s="140">
        <v>37.851999999999997</v>
      </c>
      <c r="J86" s="214">
        <f t="shared" si="44"/>
        <v>3.6701145872305081E-3</v>
      </c>
      <c r="K86" s="215">
        <f t="shared" si="45"/>
        <v>3.3681964025469866E-3</v>
      </c>
      <c r="L86" s="52">
        <f t="shared" si="39"/>
        <v>-0.31010097328035585</v>
      </c>
      <c r="N86" s="40">
        <f t="shared" si="64"/>
        <v>5.750550256786501</v>
      </c>
      <c r="O86" s="143">
        <f t="shared" si="63"/>
        <v>5.3320185941681917</v>
      </c>
      <c r="P86" s="52">
        <f t="shared" si="65"/>
        <v>-7.2781150312420967E-2</v>
      </c>
    </row>
    <row r="87" spans="1:16" ht="20.100000000000001" customHeight="1">
      <c r="A87" s="303" t="s">
        <v>231</v>
      </c>
      <c r="B87" s="117">
        <v>5.4</v>
      </c>
      <c r="C87" s="140">
        <v>52.65</v>
      </c>
      <c r="D87" s="247">
        <f t="shared" si="42"/>
        <v>3.1860286742580688E-4</v>
      </c>
      <c r="E87" s="215">
        <f t="shared" si="43"/>
        <v>3.9011558980438644E-3</v>
      </c>
      <c r="F87" s="52">
        <f t="shared" si="38"/>
        <v>8.75</v>
      </c>
      <c r="H87" s="19">
        <v>3.0960000000000001</v>
      </c>
      <c r="I87" s="140">
        <v>37.387</v>
      </c>
      <c r="J87" s="214">
        <f t="shared" si="44"/>
        <v>2.0709865421327696E-4</v>
      </c>
      <c r="K87" s="215">
        <f t="shared" si="45"/>
        <v>3.3268191615244687E-3</v>
      </c>
      <c r="L87" s="52">
        <f t="shared" si="39"/>
        <v>11.075904392764857</v>
      </c>
      <c r="N87" s="40">
        <f t="shared" si="64"/>
        <v>5.7333333333333334</v>
      </c>
      <c r="O87" s="143">
        <f t="shared" si="63"/>
        <v>7.1010446343779678</v>
      </c>
      <c r="P87" s="52">
        <f t="shared" si="65"/>
        <v>0.23855429669383157</v>
      </c>
    </row>
    <row r="88" spans="1:16" ht="20.100000000000001" customHeight="1">
      <c r="A88" s="303" t="s">
        <v>208</v>
      </c>
      <c r="B88" s="117">
        <v>88.03</v>
      </c>
      <c r="C88" s="140">
        <v>25.5</v>
      </c>
      <c r="D88" s="247">
        <f t="shared" si="42"/>
        <v>5.1938167443506995E-3</v>
      </c>
      <c r="E88" s="215">
        <f t="shared" si="43"/>
        <v>1.8894487255483104E-3</v>
      </c>
      <c r="F88" s="52">
        <f t="shared" si="38"/>
        <v>-0.71032602521867549</v>
      </c>
      <c r="H88" s="19">
        <v>92.35</v>
      </c>
      <c r="I88" s="140">
        <v>34.635999999999996</v>
      </c>
      <c r="J88" s="214">
        <f t="shared" si="44"/>
        <v>6.1775066914070169E-3</v>
      </c>
      <c r="K88" s="215">
        <f t="shared" si="45"/>
        <v>3.0820260646364107E-3</v>
      </c>
      <c r="L88" s="52">
        <f t="shared" si="39"/>
        <v>-0.62494856524093123</v>
      </c>
      <c r="N88" s="40">
        <f t="shared" ref="N88:N89" si="66">(H88/B88)*10</f>
        <v>10.490741792570715</v>
      </c>
      <c r="O88" s="143">
        <f t="shared" ref="O88:O89" si="67">(I88/C88)*10</f>
        <v>13.582745098039215</v>
      </c>
      <c r="P88" s="52">
        <f t="shared" ref="P88:P89" si="68">(O88-N88)/N88</f>
        <v>0.29473638438591454</v>
      </c>
    </row>
    <row r="89" spans="1:16" ht="20.100000000000001" customHeight="1">
      <c r="A89" s="303" t="s">
        <v>218</v>
      </c>
      <c r="B89" s="117">
        <v>11.25</v>
      </c>
      <c r="C89" s="140">
        <v>38.25</v>
      </c>
      <c r="D89" s="247">
        <f t="shared" si="42"/>
        <v>6.6375597380376422E-4</v>
      </c>
      <c r="E89" s="215">
        <f t="shared" si="43"/>
        <v>2.8341730883224654E-3</v>
      </c>
      <c r="F89" s="52">
        <f t="shared" si="38"/>
        <v>2.4</v>
      </c>
      <c r="H89" s="19">
        <v>10.44</v>
      </c>
      <c r="I89" s="140">
        <v>32.972000000000001</v>
      </c>
      <c r="J89" s="214">
        <f t="shared" si="44"/>
        <v>6.9835592699825941E-4</v>
      </c>
      <c r="K89" s="215">
        <f t="shared" si="45"/>
        <v>2.933957830095616E-3</v>
      </c>
      <c r="L89" s="52">
        <f t="shared" si="39"/>
        <v>2.1582375478927207</v>
      </c>
      <c r="N89" s="40">
        <f t="shared" si="66"/>
        <v>9.2799999999999994</v>
      </c>
      <c r="O89" s="143">
        <f t="shared" si="67"/>
        <v>8.6201307189542486</v>
      </c>
      <c r="P89" s="52">
        <f t="shared" si="68"/>
        <v>-7.1106603560964515E-2</v>
      </c>
    </row>
    <row r="90" spans="1:16" ht="20.100000000000001" customHeight="1">
      <c r="A90" s="303" t="s">
        <v>211</v>
      </c>
      <c r="B90" s="117">
        <v>161.33000000000001</v>
      </c>
      <c r="C90" s="140">
        <v>34.79</v>
      </c>
      <c r="D90" s="247">
        <f t="shared" si="42"/>
        <v>9.5185556670010045E-3</v>
      </c>
      <c r="E90" s="215">
        <f t="shared" si="43"/>
        <v>2.5778008298755184E-3</v>
      </c>
      <c r="F90" s="52">
        <f t="shared" si="38"/>
        <v>-0.78435504865803019</v>
      </c>
      <c r="H90" s="19">
        <v>144.31200000000001</v>
      </c>
      <c r="I90" s="140">
        <v>30.378999999999998</v>
      </c>
      <c r="J90" s="214">
        <f t="shared" si="44"/>
        <v>9.6533659518173217E-3</v>
      </c>
      <c r="K90" s="215">
        <f t="shared" si="45"/>
        <v>2.7032240968238113E-3</v>
      </c>
      <c r="L90" s="52">
        <f t="shared" si="39"/>
        <v>-0.78949082543378246</v>
      </c>
      <c r="N90" s="40">
        <f t="shared" si="64"/>
        <v>8.9451434947003037</v>
      </c>
      <c r="O90" s="143">
        <f t="shared" si="63"/>
        <v>8.7321069272779521</v>
      </c>
      <c r="P90" s="52">
        <f t="shared" si="65"/>
        <v>-2.3815891555967608E-2</v>
      </c>
    </row>
    <row r="91" spans="1:16" ht="20.100000000000001" customHeight="1">
      <c r="A91" s="303" t="s">
        <v>239</v>
      </c>
      <c r="B91" s="117">
        <v>0.02</v>
      </c>
      <c r="C91" s="140">
        <v>28.28</v>
      </c>
      <c r="D91" s="247">
        <f t="shared" si="42"/>
        <v>1.1800106200955808E-6</v>
      </c>
      <c r="E91" s="215">
        <f t="shared" si="43"/>
        <v>2.0954356846473029E-3</v>
      </c>
      <c r="F91" s="52">
        <f t="shared" si="38"/>
        <v>1413</v>
      </c>
      <c r="H91" s="19">
        <v>2E-3</v>
      </c>
      <c r="I91" s="140">
        <v>27.268999999999998</v>
      </c>
      <c r="J91" s="214">
        <f t="shared" si="44"/>
        <v>1.3378466034449416E-7</v>
      </c>
      <c r="K91" s="215">
        <f t="shared" si="45"/>
        <v>2.426485990200089E-3</v>
      </c>
      <c r="L91" s="52">
        <f t="shared" si="39"/>
        <v>13633.5</v>
      </c>
      <c r="N91" s="40">
        <f t="shared" ref="N91:N94" si="69">(H91/B91)*10</f>
        <v>1</v>
      </c>
      <c r="O91" s="143">
        <f t="shared" ref="O91:O94" si="70">(I91/C91)*10</f>
        <v>9.6425035360678919</v>
      </c>
      <c r="P91" s="52">
        <f t="shared" ref="P91:P94" si="71">(O91-N91)/N91</f>
        <v>8.6425035360678919</v>
      </c>
    </row>
    <row r="92" spans="1:16" ht="20.100000000000001" customHeight="1">
      <c r="A92" s="303" t="s">
        <v>204</v>
      </c>
      <c r="B92" s="117">
        <v>5.0500000000000007</v>
      </c>
      <c r="C92" s="140">
        <v>71.550000000000011</v>
      </c>
      <c r="D92" s="247">
        <f t="shared" si="42"/>
        <v>2.9795268157413419E-4</v>
      </c>
      <c r="E92" s="215">
        <f t="shared" si="43"/>
        <v>5.3015708358032012E-3</v>
      </c>
      <c r="F92" s="52">
        <f t="shared" si="38"/>
        <v>13.168316831683169</v>
      </c>
      <c r="H92" s="19">
        <v>1.776</v>
      </c>
      <c r="I92" s="140">
        <v>27.245000000000001</v>
      </c>
      <c r="J92" s="214">
        <f t="shared" si="44"/>
        <v>1.1880077838591081E-4</v>
      </c>
      <c r="K92" s="215">
        <f t="shared" si="45"/>
        <v>2.4243503906634435E-3</v>
      </c>
      <c r="L92" s="52">
        <f t="shared" ref="L92:L94" si="72">(I92-H92)/H92</f>
        <v>14.340653153153154</v>
      </c>
      <c r="N92" s="40">
        <f t="shared" si="69"/>
        <v>3.5168316831683164</v>
      </c>
      <c r="O92" s="143">
        <f t="shared" si="70"/>
        <v>3.807826694619147</v>
      </c>
      <c r="P92" s="52">
        <f t="shared" si="71"/>
        <v>8.2743513954205788E-2</v>
      </c>
    </row>
    <row r="93" spans="1:16" ht="20.100000000000001" customHeight="1">
      <c r="A93" s="303" t="s">
        <v>240</v>
      </c>
      <c r="B93" s="117">
        <v>4.01</v>
      </c>
      <c r="C93" s="140">
        <v>25.98</v>
      </c>
      <c r="D93" s="247">
        <f t="shared" si="42"/>
        <v>2.3659212932916396E-4</v>
      </c>
      <c r="E93" s="215">
        <f t="shared" si="43"/>
        <v>1.9250148192056903E-3</v>
      </c>
      <c r="F93" s="52">
        <f t="shared" si="38"/>
        <v>5.4788029925187036</v>
      </c>
      <c r="H93" s="19">
        <v>2.8239999999999998</v>
      </c>
      <c r="I93" s="140">
        <v>25.231000000000002</v>
      </c>
      <c r="J93" s="214">
        <f t="shared" si="44"/>
        <v>1.8890394040642575E-4</v>
      </c>
      <c r="K93" s="215">
        <f t="shared" si="45"/>
        <v>2.245137996213226E-3</v>
      </c>
      <c r="L93" s="52">
        <f t="shared" si="72"/>
        <v>7.9344900849858373</v>
      </c>
      <c r="N93" s="40">
        <f t="shared" si="69"/>
        <v>7.0423940149625928</v>
      </c>
      <c r="O93" s="143">
        <f t="shared" si="70"/>
        <v>9.7117013086990003</v>
      </c>
      <c r="P93" s="52">
        <f t="shared" si="71"/>
        <v>0.37903407393353383</v>
      </c>
    </row>
    <row r="94" spans="1:16" ht="20.100000000000001" customHeight="1">
      <c r="A94" s="303" t="s">
        <v>241</v>
      </c>
      <c r="B94" s="117">
        <v>3.42</v>
      </c>
      <c r="C94" s="140">
        <v>2.5099999999999998</v>
      </c>
      <c r="D94" s="247">
        <f t="shared" si="42"/>
        <v>2.0178181603634432E-4</v>
      </c>
      <c r="E94" s="215">
        <f t="shared" si="43"/>
        <v>1.8598103141671601E-4</v>
      </c>
      <c r="F94" s="52">
        <f t="shared" si="38"/>
        <v>-0.26608187134502931</v>
      </c>
      <c r="H94" s="19">
        <v>2.0350000000000001</v>
      </c>
      <c r="I94" s="140">
        <v>23.923999999999999</v>
      </c>
      <c r="J94" s="214">
        <f t="shared" si="44"/>
        <v>1.361258919005228E-4</v>
      </c>
      <c r="K94" s="215">
        <f t="shared" ref="K94" si="73">I94/$I$96</f>
        <v>2.1288368047800411E-3</v>
      </c>
      <c r="L94" s="52">
        <f t="shared" si="72"/>
        <v>10.756265356265356</v>
      </c>
      <c r="N94" s="40">
        <f t="shared" si="69"/>
        <v>5.9502923976608191</v>
      </c>
      <c r="O94" s="143">
        <f t="shared" si="70"/>
        <v>95.314741035856585</v>
      </c>
      <c r="P94" s="52">
        <f t="shared" si="71"/>
        <v>15.018497019293834</v>
      </c>
    </row>
    <row r="95" spans="1:16" ht="20.100000000000001" customHeight="1" thickBot="1">
      <c r="A95" s="304" t="s">
        <v>17</v>
      </c>
      <c r="B95" s="196">
        <f>B96-SUM(B68:B94)</f>
        <v>915.07000000000335</v>
      </c>
      <c r="C95" s="142">
        <f>C96-SUM(C68:C94)</f>
        <v>263.84000000000015</v>
      </c>
      <c r="D95" s="247">
        <f t="shared" si="42"/>
        <v>5.3989615906543359E-2</v>
      </c>
      <c r="E95" s="215">
        <f t="shared" si="43"/>
        <v>1.9549496147006528E-2</v>
      </c>
      <c r="F95" s="52">
        <f>(C95-B95)/B95</f>
        <v>-0.71167233107849759</v>
      </c>
      <c r="H95" s="19">
        <f>H96-SUM(H68:H94)</f>
        <v>738.80400000000009</v>
      </c>
      <c r="I95" s="142">
        <f>I96-SUM(I68:I94)</f>
        <v>253.46099999999933</v>
      </c>
      <c r="J95" s="214">
        <f t="shared" si="44"/>
        <v>4.9420321100576835E-2</v>
      </c>
      <c r="K95" s="215">
        <f t="shared" si="45"/>
        <v>2.2553799756577182E-2</v>
      </c>
      <c r="L95" s="52">
        <f>(I95-H95)/H95</f>
        <v>-0.65693066090600583</v>
      </c>
      <c r="N95" s="40">
        <f t="shared" si="40"/>
        <v>8.0737429923393549</v>
      </c>
      <c r="O95" s="143">
        <f t="shared" si="41"/>
        <v>9.6066176470587923</v>
      </c>
      <c r="P95" s="52">
        <f>(O95-N95)/N95</f>
        <v>0.1898592333412002</v>
      </c>
    </row>
    <row r="96" spans="1:16" ht="26.25" customHeight="1" thickBot="1">
      <c r="A96" s="12" t="s">
        <v>18</v>
      </c>
      <c r="B96" s="17">
        <v>16949</v>
      </c>
      <c r="C96" s="145">
        <v>13496.000000000002</v>
      </c>
      <c r="D96" s="255">
        <f>SUM(D68:D95)</f>
        <v>1</v>
      </c>
      <c r="E96" s="244">
        <f>SUM(E68:E95)</f>
        <v>0.99999999999999989</v>
      </c>
      <c r="F96" s="57">
        <f>(C96-B96)/B96</f>
        <v>-0.20372883355950192</v>
      </c>
      <c r="G96" s="1"/>
      <c r="H96" s="17">
        <v>14949.397000000001</v>
      </c>
      <c r="I96" s="145">
        <v>11238.062000000002</v>
      </c>
      <c r="J96" s="255">
        <f t="shared" si="44"/>
        <v>1</v>
      </c>
      <c r="K96" s="244">
        <f t="shared" si="45"/>
        <v>1</v>
      </c>
      <c r="L96" s="57">
        <f>(I96-H96)/H96</f>
        <v>-0.24825984619981656</v>
      </c>
      <c r="M96" s="1"/>
      <c r="N96" s="37">
        <f t="shared" si="40"/>
        <v>8.8202236120125086</v>
      </c>
      <c r="O96" s="150">
        <f t="shared" si="41"/>
        <v>8.3269576170717254</v>
      </c>
      <c r="P96" s="57">
        <f>(O96-N96)/N96</f>
        <v>-5.5924431923584164E-2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K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H14" sqref="H14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118</v>
      </c>
    </row>
    <row r="2" spans="1:18" ht="15.75" thickBot="1"/>
    <row r="3" spans="1:18">
      <c r="A3" s="441" t="s">
        <v>16</v>
      </c>
      <c r="B3" s="428"/>
      <c r="C3" s="428"/>
      <c r="D3" s="456" t="s">
        <v>1</v>
      </c>
      <c r="E3" s="454"/>
      <c r="F3" s="456" t="s">
        <v>102</v>
      </c>
      <c r="G3" s="454"/>
      <c r="H3" s="130" t="s">
        <v>0</v>
      </c>
      <c r="J3" s="458" t="s">
        <v>19</v>
      </c>
      <c r="K3" s="454"/>
      <c r="L3" s="452" t="s">
        <v>102</v>
      </c>
      <c r="M3" s="453"/>
      <c r="N3" s="130" t="s">
        <v>0</v>
      </c>
      <c r="P3" s="464" t="s">
        <v>22</v>
      </c>
      <c r="Q3" s="454"/>
      <c r="R3" s="130" t="s">
        <v>0</v>
      </c>
    </row>
    <row r="4" spans="1:18">
      <c r="A4" s="455"/>
      <c r="B4" s="429"/>
      <c r="C4" s="429"/>
      <c r="D4" s="459" t="s">
        <v>164</v>
      </c>
      <c r="E4" s="461"/>
      <c r="F4" s="459" t="str">
        <f>D4</f>
        <v>jan-fev</v>
      </c>
      <c r="G4" s="461"/>
      <c r="H4" s="131" t="s">
        <v>162</v>
      </c>
      <c r="J4" s="462" t="str">
        <f>D4</f>
        <v>jan-fev</v>
      </c>
      <c r="K4" s="461"/>
      <c r="L4" s="463" t="str">
        <f>D4</f>
        <v>jan-fev</v>
      </c>
      <c r="M4" s="451"/>
      <c r="N4" s="131" t="str">
        <f>H4</f>
        <v>2026/2025</v>
      </c>
      <c r="P4" s="462" t="str">
        <f>D4</f>
        <v>jan-fev</v>
      </c>
      <c r="Q4" s="460"/>
      <c r="R4" s="131" t="str">
        <f>N4</f>
        <v>2026/2025</v>
      </c>
    </row>
    <row r="5" spans="1:18" ht="19.5" customHeight="1" thickBot="1">
      <c r="A5" s="442"/>
      <c r="B5" s="465"/>
      <c r="C5" s="465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1143.3499999999995</v>
      </c>
      <c r="E6" s="147">
        <v>2061.29</v>
      </c>
      <c r="F6" s="247">
        <f>D6/D8</f>
        <v>0.48902699304109043</v>
      </c>
      <c r="G6" s="246">
        <f>E6/E8</f>
        <v>0.55915159801001502</v>
      </c>
      <c r="H6" s="102">
        <f>(E6-D6)/D6</f>
        <v>0.80285127038964532</v>
      </c>
      <c r="I6" s="1"/>
      <c r="J6" s="19">
        <v>645.84699999999998</v>
      </c>
      <c r="K6" s="147">
        <v>1061.6540000000002</v>
      </c>
      <c r="L6" s="247">
        <f>J6/J8</f>
        <v>0.35688937566034651</v>
      </c>
      <c r="M6" s="246">
        <f>K6/K8</f>
        <v>0.46281313823746739</v>
      </c>
      <c r="N6" s="102">
        <f>(K6-J6)/J6</f>
        <v>0.64381656955904454</v>
      </c>
      <c r="P6" s="27">
        <f t="shared" ref="P6:Q8" si="0">(J6/D6)*10</f>
        <v>5.6487252372414423</v>
      </c>
      <c r="Q6" s="152">
        <f t="shared" si="0"/>
        <v>5.1504349218208025</v>
      </c>
      <c r="R6" s="102">
        <f>(Q6-P6)/P6</f>
        <v>-8.8212878922746124E-2</v>
      </c>
    </row>
    <row r="7" spans="1:18" ht="24" customHeight="1" thickBot="1">
      <c r="A7" s="161" t="s">
        <v>21</v>
      </c>
      <c r="B7" s="1"/>
      <c r="C7" s="1"/>
      <c r="D7" s="117">
        <v>1194.6600000000001</v>
      </c>
      <c r="E7" s="140">
        <v>1625.1700000000003</v>
      </c>
      <c r="F7" s="247">
        <f>D7/D8</f>
        <v>0.51097300695890968</v>
      </c>
      <c r="G7" s="215">
        <f>E7/E8</f>
        <v>0.44084840198998504</v>
      </c>
      <c r="H7" s="55">
        <f t="shared" ref="H7:H8" si="1">(E7-D7)/D7</f>
        <v>0.36036194398406257</v>
      </c>
      <c r="J7" s="19">
        <v>1163.809</v>
      </c>
      <c r="K7" s="140">
        <v>1232.2610000000002</v>
      </c>
      <c r="L7" s="247">
        <f>J7/J8</f>
        <v>0.64311062433965349</v>
      </c>
      <c r="M7" s="215">
        <f>K7/K8</f>
        <v>0.53718686176253261</v>
      </c>
      <c r="N7" s="55">
        <f t="shared" ref="N7:N8" si="2">(K7-J7)/J7</f>
        <v>5.8817211415275385E-2</v>
      </c>
      <c r="P7" s="27">
        <f t="shared" si="0"/>
        <v>9.741759161602463</v>
      </c>
      <c r="Q7" s="152">
        <f t="shared" si="0"/>
        <v>7.5823513847782076</v>
      </c>
      <c r="R7" s="55">
        <f t="shared" ref="R7:R8" si="3">(Q7-P7)/P7</f>
        <v>-0.22166507516790687</v>
      </c>
    </row>
    <row r="8" spans="1:18" ht="26.25" customHeight="1" thickBot="1">
      <c r="A8" s="12" t="s">
        <v>12</v>
      </c>
      <c r="B8" s="162"/>
      <c r="C8" s="162"/>
      <c r="D8" s="163">
        <v>2338.0099999999993</v>
      </c>
      <c r="E8" s="145">
        <v>3686.46</v>
      </c>
      <c r="F8" s="243">
        <f>SUM(F6:F7)</f>
        <v>1</v>
      </c>
      <c r="G8" s="244">
        <f>SUM(G6:G7)</f>
        <v>1</v>
      </c>
      <c r="H8" s="57">
        <f t="shared" si="1"/>
        <v>0.57675116872896226</v>
      </c>
      <c r="I8" s="1"/>
      <c r="J8" s="17">
        <v>1809.6559999999999</v>
      </c>
      <c r="K8" s="145">
        <v>2293.9150000000004</v>
      </c>
      <c r="L8" s="243">
        <f>SUM(L6:L7)</f>
        <v>1</v>
      </c>
      <c r="M8" s="244">
        <f>SUM(M6:M7)</f>
        <v>1</v>
      </c>
      <c r="N8" s="57">
        <f t="shared" si="2"/>
        <v>0.26759726710490861</v>
      </c>
      <c r="O8" s="1"/>
      <c r="P8" s="29">
        <f t="shared" si="0"/>
        <v>7.7401550891570201</v>
      </c>
      <c r="Q8" s="146">
        <f t="shared" si="0"/>
        <v>6.2225414082887118</v>
      </c>
      <c r="R8" s="57">
        <f t="shared" si="3"/>
        <v>-0.19607019024648401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4083F-29DC-49BF-80EF-785BB9A8D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" id="{F90FDC5F-EFFB-42DB-BF02-425FA3AD96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33AD0CCE-9156-45C4-A5CB-89D9D76D4C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zoomScaleNormal="100" workbookViewId="0">
      <selection activeCell="O61" sqref="O61"/>
    </sheetView>
  </sheetViews>
  <sheetFormatPr defaultRowHeight="1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119</v>
      </c>
    </row>
    <row r="3" spans="1:16" ht="8.25" customHeight="1" thickBot="1"/>
    <row r="4" spans="1:16">
      <c r="A4" s="468" t="s">
        <v>3</v>
      </c>
      <c r="B4" s="456" t="s">
        <v>1</v>
      </c>
      <c r="C4" s="454"/>
      <c r="D4" s="456" t="s">
        <v>102</v>
      </c>
      <c r="E4" s="454"/>
      <c r="F4" s="130" t="s">
        <v>0</v>
      </c>
      <c r="H4" s="466" t="s">
        <v>19</v>
      </c>
      <c r="I4" s="467"/>
      <c r="J4" s="456" t="s">
        <v>102</v>
      </c>
      <c r="K4" s="457"/>
      <c r="L4" s="130" t="s">
        <v>0</v>
      </c>
      <c r="N4" s="464" t="s">
        <v>22</v>
      </c>
      <c r="O4" s="454"/>
      <c r="P4" s="130" t="s">
        <v>0</v>
      </c>
    </row>
    <row r="5" spans="1:16">
      <c r="A5" s="469"/>
      <c r="B5" s="459" t="s">
        <v>55</v>
      </c>
      <c r="C5" s="461"/>
      <c r="D5" s="459" t="str">
        <f>B5</f>
        <v>jan</v>
      </c>
      <c r="E5" s="461"/>
      <c r="F5" s="131" t="s">
        <v>162</v>
      </c>
      <c r="H5" s="462" t="str">
        <f>B5</f>
        <v>jan</v>
      </c>
      <c r="I5" s="461"/>
      <c r="J5" s="459" t="str">
        <f>B5</f>
        <v>jan</v>
      </c>
      <c r="K5" s="460"/>
      <c r="L5" s="131" t="str">
        <f>F5</f>
        <v>2026/2025</v>
      </c>
      <c r="N5" s="462" t="str">
        <f>B5</f>
        <v>jan</v>
      </c>
      <c r="O5" s="460"/>
      <c r="P5" s="131" t="str">
        <f>L5</f>
        <v>2026/2025</v>
      </c>
    </row>
    <row r="6" spans="1:16" ht="19.5" customHeight="1" thickBot="1">
      <c r="A6" s="470"/>
      <c r="B6" s="99">
        <f>'6'!E6</f>
        <v>2025</v>
      </c>
      <c r="C6" s="134">
        <f>'6'!F6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168</v>
      </c>
      <c r="B7" s="39">
        <v>302.85999999999996</v>
      </c>
      <c r="C7" s="147">
        <v>1059.6199999999999</v>
      </c>
      <c r="D7" s="247">
        <f>B7/$B$33</f>
        <v>0.1295375126710322</v>
      </c>
      <c r="E7" s="246">
        <f t="shared" ref="E7:E32" si="0">C7/$C$33</f>
        <v>0.28743564286605572</v>
      </c>
      <c r="F7" s="52">
        <f>(C7-B7)/B7</f>
        <v>2.4987122762992806</v>
      </c>
      <c r="H7" s="39">
        <v>93.474999999999994</v>
      </c>
      <c r="I7" s="147">
        <v>483.53399999999999</v>
      </c>
      <c r="J7" s="247">
        <f>H7/$H$33</f>
        <v>5.165346342067223E-2</v>
      </c>
      <c r="K7" s="246">
        <f>I7/$I$33</f>
        <v>0.21078985053936175</v>
      </c>
      <c r="L7" s="52">
        <f>(I7-H7)/H7</f>
        <v>4.1728697512703929</v>
      </c>
      <c r="N7" s="27">
        <f t="shared" ref="N7:N33" si="1">(H7/B7)*10</f>
        <v>3.0864095621739418</v>
      </c>
      <c r="O7" s="151">
        <f t="shared" ref="O7:O32" si="2">(I7/C7)*10</f>
        <v>4.5632774013325532</v>
      </c>
      <c r="P7" s="61">
        <f>(O7-N7)/N7</f>
        <v>0.47850675984763524</v>
      </c>
    </row>
    <row r="8" spans="1:16" ht="20.100000000000001" customHeight="1">
      <c r="A8" s="8" t="s">
        <v>170</v>
      </c>
      <c r="B8" s="19">
        <v>259.46000000000004</v>
      </c>
      <c r="C8" s="140">
        <v>201.13</v>
      </c>
      <c r="D8" s="247">
        <f t="shared" ref="D8:D32" si="3">B8/$B$33</f>
        <v>0.11097471781557823</v>
      </c>
      <c r="E8" s="215">
        <f t="shared" si="0"/>
        <v>5.4559116333827026E-2</v>
      </c>
      <c r="F8" s="52">
        <f t="shared" ref="F8:F32" si="4">(C8-B8)/B8</f>
        <v>-0.2248130733060974</v>
      </c>
      <c r="H8" s="19">
        <v>419.00799999999998</v>
      </c>
      <c r="I8" s="140">
        <v>342.23900000000003</v>
      </c>
      <c r="J8" s="247">
        <f t="shared" ref="J8:J32" si="5">H8/$H$33</f>
        <v>0.23154013801518084</v>
      </c>
      <c r="K8" s="215">
        <f t="shared" ref="K8:K32" si="6">I8/$I$33</f>
        <v>0.14919428139229224</v>
      </c>
      <c r="L8" s="52">
        <f t="shared" ref="L8:L33" si="7">(I8-H8)/H8</f>
        <v>-0.18321607224683051</v>
      </c>
      <c r="N8" s="27">
        <f t="shared" si="1"/>
        <v>16.149233022431201</v>
      </c>
      <c r="O8" s="152">
        <f t="shared" si="2"/>
        <v>17.015810669716107</v>
      </c>
      <c r="P8" s="52">
        <f t="shared" ref="P8:P69" si="8">(O8-N8)/N8</f>
        <v>5.3660607044386209E-2</v>
      </c>
    </row>
    <row r="9" spans="1:16" ht="20.100000000000001" customHeight="1">
      <c r="A9" s="8" t="s">
        <v>188</v>
      </c>
      <c r="B9" s="19">
        <v>255.88</v>
      </c>
      <c r="C9" s="140">
        <v>309.99999999999994</v>
      </c>
      <c r="D9" s="247">
        <f t="shared" si="3"/>
        <v>0.10944350109708685</v>
      </c>
      <c r="E9" s="215">
        <f t="shared" si="0"/>
        <v>8.4091513267470663E-2</v>
      </c>
      <c r="F9" s="52">
        <f t="shared" si="4"/>
        <v>0.21150539315304029</v>
      </c>
      <c r="H9" s="19">
        <v>167.52600000000001</v>
      </c>
      <c r="I9" s="140">
        <v>189.67800000000003</v>
      </c>
      <c r="J9" s="247">
        <f t="shared" si="5"/>
        <v>9.2573395164605901E-2</v>
      </c>
      <c r="K9" s="215">
        <f t="shared" si="6"/>
        <v>8.2687457904935466E-2</v>
      </c>
      <c r="L9" s="52">
        <f t="shared" si="7"/>
        <v>0.13223022098062398</v>
      </c>
      <c r="N9" s="27">
        <f t="shared" si="1"/>
        <v>6.5470533062372995</v>
      </c>
      <c r="O9" s="152">
        <f t="shared" si="2"/>
        <v>6.118645161290325</v>
      </c>
      <c r="P9" s="52">
        <f t="shared" si="8"/>
        <v>-6.5435261469283468E-2</v>
      </c>
    </row>
    <row r="10" spans="1:16" ht="20.100000000000001" customHeight="1">
      <c r="A10" s="8" t="s">
        <v>173</v>
      </c>
      <c r="B10" s="19">
        <v>180.70000000000002</v>
      </c>
      <c r="C10" s="140">
        <v>358.65</v>
      </c>
      <c r="D10" s="247">
        <f t="shared" si="3"/>
        <v>7.7287950008768161E-2</v>
      </c>
      <c r="E10" s="215">
        <f t="shared" si="0"/>
        <v>9.7288455591543088E-2</v>
      </c>
      <c r="F10" s="52">
        <f t="shared" si="4"/>
        <v>0.98478140564471472</v>
      </c>
      <c r="H10" s="19">
        <v>86.125</v>
      </c>
      <c r="I10" s="140">
        <v>159.74200000000002</v>
      </c>
      <c r="J10" s="247">
        <f t="shared" si="5"/>
        <v>4.759191802198872E-2</v>
      </c>
      <c r="K10" s="215">
        <f t="shared" si="6"/>
        <v>6.9637279498150545E-2</v>
      </c>
      <c r="L10" s="52">
        <f t="shared" si="7"/>
        <v>0.85476923076923095</v>
      </c>
      <c r="N10" s="27">
        <f t="shared" si="1"/>
        <v>4.7661870503597124</v>
      </c>
      <c r="O10" s="152">
        <f t="shared" si="2"/>
        <v>4.4539802035410574</v>
      </c>
      <c r="P10" s="52">
        <f t="shared" si="8"/>
        <v>-6.5504530879687606E-2</v>
      </c>
    </row>
    <row r="11" spans="1:16" ht="20.100000000000001" customHeight="1">
      <c r="A11" s="8" t="s">
        <v>171</v>
      </c>
      <c r="B11" s="19">
        <v>183.25</v>
      </c>
      <c r="C11" s="140">
        <v>177.19</v>
      </c>
      <c r="D11" s="247">
        <f t="shared" si="3"/>
        <v>7.8378621135067869E-2</v>
      </c>
      <c r="E11" s="215">
        <f t="shared" si="0"/>
        <v>4.8065081406010096E-2</v>
      </c>
      <c r="F11" s="52">
        <f t="shared" si="4"/>
        <v>-3.3069577080491144E-2</v>
      </c>
      <c r="H11" s="19">
        <v>158.49199999999999</v>
      </c>
      <c r="I11" s="140">
        <v>123.167</v>
      </c>
      <c r="J11" s="247">
        <f t="shared" si="5"/>
        <v>8.7581286167094763E-2</v>
      </c>
      <c r="K11" s="215">
        <f t="shared" si="6"/>
        <v>5.3692922361988131E-2</v>
      </c>
      <c r="L11" s="52">
        <f t="shared" si="7"/>
        <v>-0.22288191202079594</v>
      </c>
      <c r="N11" s="27">
        <f t="shared" si="1"/>
        <v>8.6489495225102306</v>
      </c>
      <c r="O11" s="152">
        <f t="shared" si="2"/>
        <v>6.9511259100400702</v>
      </c>
      <c r="P11" s="52">
        <f t="shared" si="8"/>
        <v>-0.19630402606135133</v>
      </c>
    </row>
    <row r="12" spans="1:16" ht="20.100000000000001" customHeight="1">
      <c r="A12" s="8" t="s">
        <v>179</v>
      </c>
      <c r="B12" s="19">
        <v>157.31</v>
      </c>
      <c r="C12" s="140">
        <v>287.12</v>
      </c>
      <c r="D12" s="247">
        <f t="shared" si="3"/>
        <v>6.7283715638513097E-2</v>
      </c>
      <c r="E12" s="215">
        <f t="shared" si="0"/>
        <v>7.7885017062439291E-2</v>
      </c>
      <c r="F12" s="52">
        <f t="shared" si="4"/>
        <v>0.82518593859258793</v>
      </c>
      <c r="H12" s="19">
        <v>66.825000000000003</v>
      </c>
      <c r="I12" s="140">
        <v>122.532</v>
      </c>
      <c r="J12" s="247">
        <f t="shared" si="5"/>
        <v>3.6926907655377608E-2</v>
      </c>
      <c r="K12" s="215">
        <f t="shared" si="6"/>
        <v>5.3416103037819622E-2</v>
      </c>
      <c r="L12" s="52">
        <f t="shared" si="7"/>
        <v>0.83362514029180679</v>
      </c>
      <c r="N12" s="27">
        <f t="shared" si="1"/>
        <v>4.2479816922001143</v>
      </c>
      <c r="O12" s="152">
        <f t="shared" si="2"/>
        <v>4.2676232933964888</v>
      </c>
      <c r="P12" s="52">
        <f t="shared" si="8"/>
        <v>4.6237490223743653E-3</v>
      </c>
    </row>
    <row r="13" spans="1:16" ht="20.100000000000001" customHeight="1">
      <c r="A13" s="8" t="s">
        <v>203</v>
      </c>
      <c r="B13" s="19"/>
      <c r="C13" s="140">
        <v>268.61</v>
      </c>
      <c r="D13" s="247">
        <f t="shared" si="3"/>
        <v>0</v>
      </c>
      <c r="E13" s="215">
        <f t="shared" si="0"/>
        <v>7.2863939931533228E-2</v>
      </c>
      <c r="F13" s="52"/>
      <c r="H13" s="19"/>
      <c r="I13" s="140">
        <v>114.50399999999999</v>
      </c>
      <c r="J13" s="247">
        <f t="shared" si="5"/>
        <v>0</v>
      </c>
      <c r="K13" s="215">
        <f t="shared" si="6"/>
        <v>4.9916409282819978E-2</v>
      </c>
      <c r="L13" s="52"/>
      <c r="N13" s="27"/>
      <c r="O13" s="152">
        <f t="shared" si="2"/>
        <v>4.26283459290421</v>
      </c>
      <c r="P13" s="52"/>
    </row>
    <row r="14" spans="1:16" ht="20.100000000000001" customHeight="1">
      <c r="A14" s="8" t="s">
        <v>181</v>
      </c>
      <c r="B14" s="19">
        <v>249.89999999999998</v>
      </c>
      <c r="C14" s="140">
        <v>193.26999999999998</v>
      </c>
      <c r="D14" s="247">
        <f t="shared" si="3"/>
        <v>0.10688577037737221</v>
      </c>
      <c r="E14" s="215">
        <f t="shared" si="0"/>
        <v>5.24269895780776E-2</v>
      </c>
      <c r="F14" s="52">
        <f t="shared" si="4"/>
        <v>-0.22661064425770308</v>
      </c>
      <c r="H14" s="19">
        <v>162.47</v>
      </c>
      <c r="I14" s="140">
        <v>109.51599999999999</v>
      </c>
      <c r="J14" s="247">
        <f t="shared" si="5"/>
        <v>8.9779494003280211E-2</v>
      </c>
      <c r="K14" s="215">
        <f t="shared" si="6"/>
        <v>4.774196079628059E-2</v>
      </c>
      <c r="L14" s="52">
        <f t="shared" si="7"/>
        <v>-0.32593094109681792</v>
      </c>
      <c r="N14" s="27">
        <f t="shared" si="1"/>
        <v>6.5014005602240896</v>
      </c>
      <c r="O14" s="152">
        <f t="shared" si="2"/>
        <v>5.6664769493454763</v>
      </c>
      <c r="P14" s="52">
        <f t="shared" si="8"/>
        <v>-0.1284221150726691</v>
      </c>
    </row>
    <row r="15" spans="1:16" ht="20.100000000000001" customHeight="1">
      <c r="A15" s="8" t="s">
        <v>177</v>
      </c>
      <c r="B15" s="19"/>
      <c r="C15" s="140">
        <v>133.43</v>
      </c>
      <c r="D15" s="247">
        <f t="shared" si="3"/>
        <v>0</v>
      </c>
      <c r="E15" s="215">
        <f t="shared" si="0"/>
        <v>3.6194614887995524E-2</v>
      </c>
      <c r="F15" s="52"/>
      <c r="H15" s="19"/>
      <c r="I15" s="140">
        <v>78.465999999999994</v>
      </c>
      <c r="J15" s="247">
        <f t="shared" si="5"/>
        <v>0</v>
      </c>
      <c r="K15" s="215">
        <f t="shared" si="6"/>
        <v>3.4206149748355973E-2</v>
      </c>
      <c r="L15" s="52"/>
      <c r="N15" s="27"/>
      <c r="O15" s="152">
        <f t="shared" si="2"/>
        <v>5.8806865022858421</v>
      </c>
      <c r="P15" s="52"/>
    </row>
    <row r="16" spans="1:16" ht="20.100000000000001" customHeight="1">
      <c r="A16" s="8" t="s">
        <v>183</v>
      </c>
      <c r="B16" s="19">
        <v>46.849999999999994</v>
      </c>
      <c r="C16" s="140">
        <v>27.75</v>
      </c>
      <c r="D16" s="247">
        <f t="shared" si="3"/>
        <v>2.0038408732212437E-2</v>
      </c>
      <c r="E16" s="215">
        <f t="shared" si="0"/>
        <v>7.5275467521687461E-3</v>
      </c>
      <c r="F16" s="52">
        <f t="shared" si="4"/>
        <v>-0.40768409818569895</v>
      </c>
      <c r="H16" s="19">
        <v>114.673</v>
      </c>
      <c r="I16" s="140">
        <v>76.230999999999995</v>
      </c>
      <c r="J16" s="247">
        <f t="shared" si="5"/>
        <v>6.3367291905201892E-2</v>
      </c>
      <c r="K16" s="215">
        <f t="shared" si="6"/>
        <v>3.3231832914471543E-2</v>
      </c>
      <c r="L16" s="52">
        <f t="shared" si="7"/>
        <v>-0.33523148430755284</v>
      </c>
      <c r="N16" s="27">
        <f t="shared" si="1"/>
        <v>24.476627534685168</v>
      </c>
      <c r="O16" s="152">
        <f t="shared" si="2"/>
        <v>27.47063063063063</v>
      </c>
      <c r="P16" s="52">
        <f t="shared" si="8"/>
        <v>0.12232089946634771</v>
      </c>
    </row>
    <row r="17" spans="1:16" ht="20.100000000000001" customHeight="1">
      <c r="A17" s="8" t="s">
        <v>176</v>
      </c>
      <c r="B17" s="19">
        <v>33.69</v>
      </c>
      <c r="C17" s="140">
        <v>118.22</v>
      </c>
      <c r="D17" s="247">
        <f t="shared" si="3"/>
        <v>1.4409690292171548E-2</v>
      </c>
      <c r="E17" s="215">
        <f t="shared" si="0"/>
        <v>3.2068705478968978E-2</v>
      </c>
      <c r="F17" s="52">
        <f t="shared" si="4"/>
        <v>2.5090531314930247</v>
      </c>
      <c r="H17" s="19">
        <v>20.412000000000003</v>
      </c>
      <c r="I17" s="140">
        <v>70.424999999999997</v>
      </c>
      <c r="J17" s="247">
        <f t="shared" si="5"/>
        <v>1.1279491792915344E-2</v>
      </c>
      <c r="K17" s="215">
        <f t="shared" si="6"/>
        <v>3.0700788826089894E-2</v>
      </c>
      <c r="L17" s="52">
        <f t="shared" si="7"/>
        <v>2.4501763668430327</v>
      </c>
      <c r="N17" s="27">
        <f t="shared" si="1"/>
        <v>6.0587711487088169</v>
      </c>
      <c r="O17" s="152">
        <f t="shared" si="2"/>
        <v>5.9571138555236001</v>
      </c>
      <c r="P17" s="52">
        <f t="shared" si="8"/>
        <v>-1.6778533252057398E-2</v>
      </c>
    </row>
    <row r="18" spans="1:16" ht="20.100000000000001" customHeight="1">
      <c r="A18" s="8" t="s">
        <v>178</v>
      </c>
      <c r="B18" s="19">
        <v>194.74</v>
      </c>
      <c r="C18" s="140">
        <v>88.91</v>
      </c>
      <c r="D18" s="247">
        <f t="shared" si="3"/>
        <v>8.3293056915924243E-2</v>
      </c>
      <c r="E18" s="215">
        <f t="shared" si="0"/>
        <v>2.4117988531002638E-2</v>
      </c>
      <c r="F18" s="52">
        <f t="shared" si="4"/>
        <v>-0.54344253876964166</v>
      </c>
      <c r="H18" s="19">
        <v>150.11500000000001</v>
      </c>
      <c r="I18" s="140">
        <v>66.918000000000006</v>
      </c>
      <c r="J18" s="247">
        <f t="shared" si="5"/>
        <v>8.2952229595016982E-2</v>
      </c>
      <c r="K18" s="215">
        <f t="shared" si="6"/>
        <v>2.9171961471981311E-2</v>
      </c>
      <c r="L18" s="52">
        <f t="shared" si="7"/>
        <v>-0.554221763314792</v>
      </c>
      <c r="N18" s="27">
        <f t="shared" ref="N18" si="9">(H18/B18)*10</f>
        <v>7.7084831056793677</v>
      </c>
      <c r="O18" s="152">
        <f t="shared" ref="O18" si="10">(I18/C18)*10</f>
        <v>7.5264874592284343</v>
      </c>
      <c r="P18" s="52">
        <f t="shared" ref="P18" si="11">(O18-N18)/N18</f>
        <v>-2.3609787289647778E-2</v>
      </c>
    </row>
    <row r="19" spans="1:16" ht="20.100000000000001" customHeight="1">
      <c r="A19" s="8" t="s">
        <v>175</v>
      </c>
      <c r="B19" s="19">
        <v>72.62</v>
      </c>
      <c r="C19" s="140">
        <v>96.51</v>
      </c>
      <c r="D19" s="247">
        <f t="shared" si="3"/>
        <v>3.1060602820347224E-2</v>
      </c>
      <c r="E19" s="215">
        <f t="shared" si="0"/>
        <v>2.6179586920785793E-2</v>
      </c>
      <c r="F19" s="52">
        <f t="shared" si="4"/>
        <v>0.32897273478380612</v>
      </c>
      <c r="H19" s="19">
        <v>54.569999999999993</v>
      </c>
      <c r="I19" s="140">
        <v>61.722000000000001</v>
      </c>
      <c r="J19" s="247">
        <f t="shared" si="5"/>
        <v>3.0154902368184897E-2</v>
      </c>
      <c r="K19" s="215">
        <f t="shared" si="6"/>
        <v>2.6906838309178852E-2</v>
      </c>
      <c r="L19" s="52">
        <f t="shared" si="7"/>
        <v>0.13106102253985724</v>
      </c>
      <c r="N19" s="27">
        <f t="shared" ref="N19:N26" si="12">(H19/B19)*10</f>
        <v>7.5144588267694834</v>
      </c>
      <c r="O19" s="152">
        <f t="shared" ref="O19:O26" si="13">(I19/C19)*10</f>
        <v>6.3953994404724899</v>
      </c>
      <c r="P19" s="52">
        <f t="shared" ref="P19:P26" si="14">(O19-N19)/N19</f>
        <v>-0.14892082212367178</v>
      </c>
    </row>
    <row r="20" spans="1:16" ht="20.100000000000001" customHeight="1">
      <c r="A20" s="8" t="s">
        <v>192</v>
      </c>
      <c r="B20" s="19">
        <v>0.06</v>
      </c>
      <c r="C20" s="140">
        <v>31.32</v>
      </c>
      <c r="D20" s="247">
        <f t="shared" si="3"/>
        <v>2.5662850030581563E-5</v>
      </c>
      <c r="E20" s="215">
        <f t="shared" si="0"/>
        <v>8.4959554694747797E-3</v>
      </c>
      <c r="F20" s="52">
        <f t="shared" si="4"/>
        <v>521</v>
      </c>
      <c r="H20" s="19">
        <v>8.0000000000000002E-3</v>
      </c>
      <c r="I20" s="140">
        <v>42.650999999999996</v>
      </c>
      <c r="J20" s="247">
        <f t="shared" si="5"/>
        <v>4.4207296856419136E-6</v>
      </c>
      <c r="K20" s="215">
        <f t="shared" si="6"/>
        <v>1.8593103929308626E-2</v>
      </c>
      <c r="L20" s="52">
        <f t="shared" si="7"/>
        <v>5330.3749999999991</v>
      </c>
      <c r="N20" s="27">
        <f t="shared" si="12"/>
        <v>1.3333333333333333</v>
      </c>
      <c r="O20" s="152">
        <f t="shared" si="13"/>
        <v>13.617816091954023</v>
      </c>
      <c r="P20" s="52">
        <f t="shared" si="14"/>
        <v>9.2133620689655178</v>
      </c>
    </row>
    <row r="21" spans="1:16" ht="20.100000000000001" customHeight="1">
      <c r="A21" s="8" t="s">
        <v>174</v>
      </c>
      <c r="B21" s="19">
        <v>137.34</v>
      </c>
      <c r="C21" s="140">
        <v>46.87</v>
      </c>
      <c r="D21" s="247">
        <f t="shared" si="3"/>
        <v>5.8742263720001207E-2</v>
      </c>
      <c r="E21" s="215">
        <f t="shared" si="0"/>
        <v>1.2714094280149519E-2</v>
      </c>
      <c r="F21" s="52">
        <f t="shared" si="4"/>
        <v>-0.65873015873015872</v>
      </c>
      <c r="H21" s="19">
        <v>109.642</v>
      </c>
      <c r="I21" s="140">
        <v>38.122</v>
      </c>
      <c r="J21" s="247">
        <f t="shared" si="5"/>
        <v>6.0587205524143831E-2</v>
      </c>
      <c r="K21" s="215">
        <f t="shared" si="6"/>
        <v>1.6618750040868994E-2</v>
      </c>
      <c r="L21" s="52">
        <f t="shared" si="7"/>
        <v>-0.65230477371810069</v>
      </c>
      <c r="N21" s="27">
        <f t="shared" si="12"/>
        <v>7.9832532401339744</v>
      </c>
      <c r="O21" s="152">
        <f t="shared" si="13"/>
        <v>8.1335609131640716</v>
      </c>
      <c r="P21" s="52">
        <f t="shared" si="14"/>
        <v>1.8827872360914197E-2</v>
      </c>
    </row>
    <row r="22" spans="1:16" ht="20.100000000000001" customHeight="1">
      <c r="A22" s="8" t="s">
        <v>208</v>
      </c>
      <c r="B22" s="19">
        <v>9.23</v>
      </c>
      <c r="C22" s="140">
        <v>63.05</v>
      </c>
      <c r="D22" s="247">
        <f t="shared" si="3"/>
        <v>3.9478017630377978E-3</v>
      </c>
      <c r="E22" s="215">
        <f t="shared" si="0"/>
        <v>1.7103128746819438E-2</v>
      </c>
      <c r="F22" s="52">
        <f t="shared" si="4"/>
        <v>5.8309859154929571</v>
      </c>
      <c r="H22" s="19">
        <v>5.0110000000000001</v>
      </c>
      <c r="I22" s="140">
        <v>28.445999999999998</v>
      </c>
      <c r="J22" s="247">
        <f t="shared" si="5"/>
        <v>2.7690345568439534E-3</v>
      </c>
      <c r="K22" s="215">
        <f t="shared" si="6"/>
        <v>1.2400633850861953E-2</v>
      </c>
      <c r="L22" s="52">
        <f t="shared" ref="L22" si="15">(I22-H22)/H22</f>
        <v>4.6767112352823785</v>
      </c>
      <c r="N22" s="27">
        <f t="shared" ref="N22" si="16">(H22/B22)*10</f>
        <v>5.4290357529794155</v>
      </c>
      <c r="O22" s="152">
        <f t="shared" ref="O22" si="17">(I22/C22)*10</f>
        <v>4.5116574147501982</v>
      </c>
      <c r="P22" s="52">
        <f t="shared" ref="P22" si="18">(O22-N22)/N22</f>
        <v>-0.16897629339165188</v>
      </c>
    </row>
    <row r="23" spans="1:16" ht="20.100000000000001" customHeight="1">
      <c r="A23" s="8" t="s">
        <v>196</v>
      </c>
      <c r="B23" s="19">
        <v>2.31</v>
      </c>
      <c r="C23" s="140">
        <v>43.69</v>
      </c>
      <c r="D23" s="247">
        <f t="shared" si="3"/>
        <v>9.8801972617739028E-4</v>
      </c>
      <c r="E23" s="215">
        <f t="shared" si="0"/>
        <v>1.1851478111792883E-2</v>
      </c>
      <c r="F23" s="52">
        <f t="shared" si="4"/>
        <v>17.913419913419911</v>
      </c>
      <c r="H23" s="19">
        <v>1.379</v>
      </c>
      <c r="I23" s="140">
        <v>28.039000000000001</v>
      </c>
      <c r="J23" s="247">
        <f t="shared" si="5"/>
        <v>7.6202327956252484E-4</v>
      </c>
      <c r="K23" s="215">
        <f t="shared" si="6"/>
        <v>1.2223207921827968E-2</v>
      </c>
      <c r="L23" s="52">
        <f t="shared" si="7"/>
        <v>19.332849891225525</v>
      </c>
      <c r="N23" s="27">
        <f t="shared" si="12"/>
        <v>5.9696969696969688</v>
      </c>
      <c r="O23" s="152">
        <f t="shared" si="13"/>
        <v>6.4177157244220648</v>
      </c>
      <c r="P23" s="52">
        <f t="shared" si="14"/>
        <v>7.5048826933645535E-2</v>
      </c>
    </row>
    <row r="24" spans="1:16" ht="20.100000000000001" customHeight="1">
      <c r="A24" s="8" t="s">
        <v>212</v>
      </c>
      <c r="B24" s="19">
        <v>19.05</v>
      </c>
      <c r="C24" s="140">
        <v>23.58</v>
      </c>
      <c r="D24" s="247">
        <f t="shared" si="3"/>
        <v>8.1479548847096482E-3</v>
      </c>
      <c r="E24" s="215">
        <f t="shared" si="0"/>
        <v>6.3963802672482532E-3</v>
      </c>
      <c r="F24" s="52">
        <f t="shared" si="4"/>
        <v>0.23779527559055105</v>
      </c>
      <c r="H24" s="19">
        <v>20.448</v>
      </c>
      <c r="I24" s="140">
        <v>27.157</v>
      </c>
      <c r="J24" s="247">
        <f t="shared" si="5"/>
        <v>1.1299385076500731E-2</v>
      </c>
      <c r="K24" s="215">
        <f t="shared" si="6"/>
        <v>1.1838712419597065E-2</v>
      </c>
      <c r="L24" s="52">
        <f t="shared" si="7"/>
        <v>0.32810054773082942</v>
      </c>
      <c r="N24" s="27">
        <f t="shared" si="12"/>
        <v>10.733858267716537</v>
      </c>
      <c r="O24" s="152">
        <f t="shared" si="13"/>
        <v>11.51696352841391</v>
      </c>
      <c r="P24" s="52">
        <f t="shared" si="14"/>
        <v>7.2956549375415541E-2</v>
      </c>
    </row>
    <row r="25" spans="1:16" ht="20.100000000000001" customHeight="1">
      <c r="A25" s="8" t="s">
        <v>169</v>
      </c>
      <c r="B25" s="19">
        <v>16.02</v>
      </c>
      <c r="C25" s="140">
        <v>16.43</v>
      </c>
      <c r="D25" s="247">
        <f t="shared" si="3"/>
        <v>6.8519809581652777E-3</v>
      </c>
      <c r="E25" s="215">
        <f t="shared" si="0"/>
        <v>4.4568502031759457E-3</v>
      </c>
      <c r="F25" s="52">
        <f t="shared" si="4"/>
        <v>2.5593008739076165E-2</v>
      </c>
      <c r="H25" s="19">
        <v>11.013999999999999</v>
      </c>
      <c r="I25" s="140">
        <v>26.784999999999997</v>
      </c>
      <c r="J25" s="247">
        <f t="shared" si="5"/>
        <v>6.086239594707504E-3</v>
      </c>
      <c r="K25" s="215">
        <f t="shared" si="6"/>
        <v>1.1676544248588111E-2</v>
      </c>
      <c r="L25" s="52">
        <f t="shared" si="7"/>
        <v>1.4319048483747956</v>
      </c>
      <c r="N25" s="27">
        <f t="shared" si="12"/>
        <v>6.8751560549313346</v>
      </c>
      <c r="O25" s="152">
        <f t="shared" si="13"/>
        <v>16.302495435179548</v>
      </c>
      <c r="P25" s="52">
        <f t="shared" si="14"/>
        <v>1.3712182392552787</v>
      </c>
    </row>
    <row r="26" spans="1:16" ht="20.100000000000001" customHeight="1">
      <c r="A26" s="8" t="s">
        <v>180</v>
      </c>
      <c r="B26" s="19">
        <v>6.35</v>
      </c>
      <c r="C26" s="140">
        <v>12.96</v>
      </c>
      <c r="D26" s="247">
        <f t="shared" si="3"/>
        <v>2.7159849615698822E-3</v>
      </c>
      <c r="E26" s="215">
        <f t="shared" si="0"/>
        <v>3.5155677804723229E-3</v>
      </c>
      <c r="F26" s="52">
        <f t="shared" si="4"/>
        <v>1.040944881889764</v>
      </c>
      <c r="H26" s="19">
        <v>8.8580000000000005</v>
      </c>
      <c r="I26" s="140">
        <v>19.416</v>
      </c>
      <c r="J26" s="247">
        <f t="shared" si="5"/>
        <v>4.8948529444270087E-3</v>
      </c>
      <c r="K26" s="215">
        <f t="shared" si="6"/>
        <v>8.4641322804027176E-3</v>
      </c>
      <c r="L26" s="52">
        <f t="shared" si="7"/>
        <v>1.1919169112666514</v>
      </c>
      <c r="N26" s="27">
        <f t="shared" si="12"/>
        <v>13.949606299212601</v>
      </c>
      <c r="O26" s="152">
        <f t="shared" si="13"/>
        <v>14.981481481481481</v>
      </c>
      <c r="P26" s="52">
        <f t="shared" si="14"/>
        <v>7.3971634764138511E-2</v>
      </c>
    </row>
    <row r="27" spans="1:16" ht="20.100000000000001" customHeight="1">
      <c r="A27" s="8" t="s">
        <v>186</v>
      </c>
      <c r="B27" s="19">
        <v>24.98</v>
      </c>
      <c r="C27" s="140">
        <v>28.32</v>
      </c>
      <c r="D27" s="247">
        <f t="shared" si="3"/>
        <v>1.0684299896065459E-2</v>
      </c>
      <c r="E27" s="215">
        <f t="shared" si="0"/>
        <v>7.6821666314024831E-3</v>
      </c>
      <c r="F27" s="52">
        <f t="shared" si="4"/>
        <v>0.13370696557245795</v>
      </c>
      <c r="H27" s="19">
        <v>11.78</v>
      </c>
      <c r="I27" s="140">
        <v>14.17</v>
      </c>
      <c r="J27" s="247">
        <f t="shared" si="5"/>
        <v>6.5095244621077167E-3</v>
      </c>
      <c r="K27" s="215">
        <f t="shared" si="6"/>
        <v>6.1772123204216376E-3</v>
      </c>
      <c r="L27" s="52">
        <f t="shared" si="7"/>
        <v>0.20288624787775897</v>
      </c>
      <c r="N27" s="27">
        <f t="shared" ref="N27:N29" si="19">(H27/B27)*10</f>
        <v>4.7157726180944755</v>
      </c>
      <c r="O27" s="152">
        <f t="shared" ref="O27:O29" si="20">(I27/C27)*10</f>
        <v>5.0035310734463279</v>
      </c>
      <c r="P27" s="52">
        <f t="shared" ref="P27:P29" si="21">(O27-N27)/N27</f>
        <v>6.1020426270706904E-2</v>
      </c>
    </row>
    <row r="28" spans="1:16" ht="20.100000000000001" customHeight="1">
      <c r="A28" s="8" t="s">
        <v>193</v>
      </c>
      <c r="B28" s="19">
        <v>6.0000000000000005E-2</v>
      </c>
      <c r="C28" s="140">
        <v>13.66</v>
      </c>
      <c r="D28" s="247">
        <f t="shared" si="3"/>
        <v>2.5662850030581567E-5</v>
      </c>
      <c r="E28" s="215">
        <f t="shared" si="0"/>
        <v>3.7054518426891921E-3</v>
      </c>
      <c r="F28" s="52">
        <f t="shared" si="4"/>
        <v>226.66666666666663</v>
      </c>
      <c r="H28" s="19">
        <v>0.32500000000000001</v>
      </c>
      <c r="I28" s="140">
        <v>11.106</v>
      </c>
      <c r="J28" s="247">
        <f t="shared" si="5"/>
        <v>1.7959214347920273E-4</v>
      </c>
      <c r="K28" s="215">
        <f t="shared" si="6"/>
        <v>4.8415045893156457E-3</v>
      </c>
      <c r="L28" s="52">
        <f t="shared" si="7"/>
        <v>33.17230769230769</v>
      </c>
      <c r="N28" s="27">
        <f t="shared" si="19"/>
        <v>54.166666666666657</v>
      </c>
      <c r="O28" s="152">
        <f t="shared" si="20"/>
        <v>8.1303074670571007</v>
      </c>
      <c r="P28" s="52">
        <f t="shared" si="21"/>
        <v>-0.84990201599279191</v>
      </c>
    </row>
    <row r="29" spans="1:16" ht="20.100000000000001" customHeight="1">
      <c r="A29" s="8" t="s">
        <v>187</v>
      </c>
      <c r="B29" s="19">
        <v>12.62</v>
      </c>
      <c r="C29" s="140">
        <v>12.860000000000001</v>
      </c>
      <c r="D29" s="247">
        <f t="shared" si="3"/>
        <v>5.3977527897656552E-3</v>
      </c>
      <c r="E29" s="215">
        <f t="shared" si="0"/>
        <v>3.488441485869913E-3</v>
      </c>
      <c r="F29" s="52">
        <f t="shared" si="4"/>
        <v>1.901743264659287E-2</v>
      </c>
      <c r="H29" s="19">
        <v>9.5210000000000008</v>
      </c>
      <c r="I29" s="140">
        <v>10.137</v>
      </c>
      <c r="J29" s="247">
        <f t="shared" si="5"/>
        <v>5.2612209171245825E-3</v>
      </c>
      <c r="K29" s="215">
        <f t="shared" si="6"/>
        <v>4.419082659993941E-3</v>
      </c>
      <c r="L29" s="52">
        <f t="shared" si="7"/>
        <v>6.4699086230437935E-2</v>
      </c>
      <c r="N29" s="27">
        <f t="shared" si="19"/>
        <v>7.5443740095087177</v>
      </c>
      <c r="O29" s="152">
        <f t="shared" si="20"/>
        <v>7.8825816485225495</v>
      </c>
      <c r="P29" s="52">
        <f t="shared" si="21"/>
        <v>4.4829118835779398E-2</v>
      </c>
    </row>
    <row r="30" spans="1:16" ht="20.100000000000001" customHeight="1">
      <c r="A30" s="8" t="s">
        <v>225</v>
      </c>
      <c r="B30" s="19"/>
      <c r="C30" s="140">
        <v>14.13</v>
      </c>
      <c r="D30" s="247">
        <f t="shared" si="3"/>
        <v>0</v>
      </c>
      <c r="E30" s="215">
        <f t="shared" si="0"/>
        <v>3.8329454273205187E-3</v>
      </c>
      <c r="F30" s="52"/>
      <c r="H30" s="19"/>
      <c r="I30" s="140">
        <v>9.923</v>
      </c>
      <c r="J30" s="247">
        <f t="shared" si="5"/>
        <v>0</v>
      </c>
      <c r="K30" s="215">
        <f t="shared" si="6"/>
        <v>4.3257923680694362E-3</v>
      </c>
      <c r="L30" s="52"/>
      <c r="N30" s="27"/>
      <c r="O30" s="152">
        <f t="shared" ref="O30" si="22">(I30/C30)*10</f>
        <v>7.0226468506723281</v>
      </c>
      <c r="P30" s="52"/>
    </row>
    <row r="31" spans="1:16" ht="20.100000000000001" customHeight="1">
      <c r="A31" s="8" t="s">
        <v>198</v>
      </c>
      <c r="B31" s="19">
        <v>0.04</v>
      </c>
      <c r="C31" s="140">
        <v>9.2100000000000009</v>
      </c>
      <c r="D31" s="247">
        <f t="shared" si="3"/>
        <v>1.7108566687054378E-5</v>
      </c>
      <c r="E31" s="215">
        <f t="shared" si="0"/>
        <v>2.4983317328819516E-3</v>
      </c>
      <c r="F31" s="52">
        <f t="shared" si="4"/>
        <v>229.25000000000003</v>
      </c>
      <c r="H31" s="19">
        <v>9.6000000000000002E-2</v>
      </c>
      <c r="I31" s="140">
        <v>6.2430000000000003</v>
      </c>
      <c r="J31" s="247">
        <f t="shared" si="5"/>
        <v>5.304875622770296E-5</v>
      </c>
      <c r="K31" s="215">
        <f t="shared" si="6"/>
        <v>2.7215480957228145E-3</v>
      </c>
      <c r="L31" s="52">
        <f t="shared" si="7"/>
        <v>64.03125</v>
      </c>
      <c r="N31" s="27">
        <f t="shared" ref="N31" si="23">(H31/B31)*10</f>
        <v>24</v>
      </c>
      <c r="O31" s="152">
        <f t="shared" ref="O31" si="24">(I31/C31)*10</f>
        <v>6.778501628664495</v>
      </c>
      <c r="P31" s="52">
        <f t="shared" ref="P31" si="25">(O31-N31)/N31</f>
        <v>-0.71756243213897941</v>
      </c>
    </row>
    <row r="32" spans="1:16" ht="20.100000000000001" customHeight="1" thickBot="1">
      <c r="A32" s="8" t="s">
        <v>17</v>
      </c>
      <c r="B32" s="19">
        <f>B33-SUM(B7:B31)</f>
        <v>172.6899999999996</v>
      </c>
      <c r="C32" s="140">
        <f>C33-SUM(C7:C31)</f>
        <v>49.970000000000255</v>
      </c>
      <c r="D32" s="247">
        <f t="shared" si="3"/>
        <v>7.3861959529685342E-2</v>
      </c>
      <c r="E32" s="215">
        <f t="shared" si="0"/>
        <v>1.3555009412824294E-2</v>
      </c>
      <c r="F32" s="52">
        <f t="shared" si="4"/>
        <v>-0.71063755863107092</v>
      </c>
      <c r="H32" s="19">
        <f>H33-SUM(H7:H31)</f>
        <v>137.88299999999958</v>
      </c>
      <c r="I32" s="140">
        <f>I33-SUM(I7:I31)</f>
        <v>33.045999999999822</v>
      </c>
      <c r="J32" s="247">
        <f t="shared" si="5"/>
        <v>7.6192933905670265E-2</v>
      </c>
      <c r="K32" s="215">
        <f t="shared" si="6"/>
        <v>1.4405939191295153E-2</v>
      </c>
      <c r="L32" s="52">
        <f t="shared" si="7"/>
        <v>-0.76033303597978052</v>
      </c>
      <c r="N32" s="27">
        <f t="shared" si="1"/>
        <v>7.9844229544270018</v>
      </c>
      <c r="O32" s="152">
        <f t="shared" si="2"/>
        <v>6.6131679007403754</v>
      </c>
      <c r="P32" s="52">
        <f t="shared" si="8"/>
        <v>-0.17174128443763459</v>
      </c>
    </row>
    <row r="33" spans="1:16" ht="26.25" customHeight="1" thickBot="1">
      <c r="A33" s="12" t="s">
        <v>18</v>
      </c>
      <c r="B33" s="17">
        <v>2338.0099999999998</v>
      </c>
      <c r="C33" s="145">
        <v>3686.4600000000005</v>
      </c>
      <c r="D33" s="243">
        <f>SUM(D7:D32)</f>
        <v>0.99999999999999978</v>
      </c>
      <c r="E33" s="244">
        <f>SUM(E7:E32)</f>
        <v>0.99999999999999978</v>
      </c>
      <c r="F33" s="57">
        <f>(C33-B33)/B33</f>
        <v>0.57675116872896215</v>
      </c>
      <c r="G33" s="1"/>
      <c r="H33" s="17">
        <v>1809.6559999999995</v>
      </c>
      <c r="I33" s="145">
        <v>2293.915</v>
      </c>
      <c r="J33" s="243">
        <f>SUM(J7:J32)</f>
        <v>1</v>
      </c>
      <c r="K33" s="244">
        <f>SUM(K7:K32)</f>
        <v>0.99999999999999989</v>
      </c>
      <c r="L33" s="57">
        <f t="shared" si="7"/>
        <v>0.26759726710490866</v>
      </c>
      <c r="N33" s="29">
        <f t="shared" si="1"/>
        <v>7.7401550891570174</v>
      </c>
      <c r="O33" s="146">
        <f>(I33/C33)*10</f>
        <v>6.2225414082887101</v>
      </c>
      <c r="P33" s="57">
        <f t="shared" si="8"/>
        <v>-0.19607019024648395</v>
      </c>
    </row>
    <row r="35" spans="1:16" ht="15.75" thickBot="1"/>
    <row r="36" spans="1:16">
      <c r="A36" s="468" t="s">
        <v>2</v>
      </c>
      <c r="B36" s="456" t="s">
        <v>1</v>
      </c>
      <c r="C36" s="454"/>
      <c r="D36" s="456" t="s">
        <v>102</v>
      </c>
      <c r="E36" s="454"/>
      <c r="F36" s="130" t="s">
        <v>0</v>
      </c>
      <c r="H36" s="466" t="s">
        <v>19</v>
      </c>
      <c r="I36" s="467"/>
      <c r="J36" s="456" t="s">
        <v>102</v>
      </c>
      <c r="K36" s="457"/>
      <c r="L36" s="130" t="s">
        <v>0</v>
      </c>
      <c r="N36" s="464" t="s">
        <v>22</v>
      </c>
      <c r="O36" s="454"/>
      <c r="P36" s="130" t="s">
        <v>0</v>
      </c>
    </row>
    <row r="37" spans="1:16">
      <c r="A37" s="469"/>
      <c r="B37" s="459" t="str">
        <f>B5</f>
        <v>jan</v>
      </c>
      <c r="C37" s="461"/>
      <c r="D37" s="459" t="str">
        <f>B5</f>
        <v>jan</v>
      </c>
      <c r="E37" s="461"/>
      <c r="F37" s="131" t="str">
        <f>F5</f>
        <v>2026/2025</v>
      </c>
      <c r="H37" s="462" t="str">
        <f>B5</f>
        <v>jan</v>
      </c>
      <c r="I37" s="461"/>
      <c r="J37" s="459" t="str">
        <f>B5</f>
        <v>jan</v>
      </c>
      <c r="K37" s="460"/>
      <c r="L37" s="131" t="str">
        <f>L5</f>
        <v>2026/2025</v>
      </c>
      <c r="N37" s="462" t="str">
        <f>B5</f>
        <v>jan</v>
      </c>
      <c r="O37" s="460"/>
      <c r="P37" s="131" t="str">
        <f>P5</f>
        <v>2026/2025</v>
      </c>
    </row>
    <row r="38" spans="1:16" ht="19.5" customHeight="1" thickBot="1">
      <c r="A38" s="470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25">
        <f>B6</f>
        <v>2025</v>
      </c>
      <c r="I38" s="134">
        <f>C6</f>
        <v>2026</v>
      </c>
      <c r="J38" s="99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168</v>
      </c>
      <c r="B39" s="39">
        <v>302.85999999999996</v>
      </c>
      <c r="C39" s="147">
        <v>1059.6199999999999</v>
      </c>
      <c r="D39" s="247">
        <f t="shared" ref="D39:D55" si="26">B39/$B$62</f>
        <v>0.26488826693488438</v>
      </c>
      <c r="E39" s="246">
        <f t="shared" ref="E39:E55" si="27">C39/$C$62</f>
        <v>0.51405673146427722</v>
      </c>
      <c r="F39" s="52">
        <f>(C39-B39)/B39</f>
        <v>2.4987122762992806</v>
      </c>
      <c r="H39" s="39">
        <v>93.474999999999994</v>
      </c>
      <c r="I39" s="147">
        <v>483.53399999999999</v>
      </c>
      <c r="J39" s="247">
        <f t="shared" ref="J39:J61" si="28">H39/$H$62</f>
        <v>0.14473242114618476</v>
      </c>
      <c r="K39" s="246">
        <f t="shared" ref="K39:K61" si="29">I39/$I$62</f>
        <v>0.45545347165837469</v>
      </c>
      <c r="L39" s="52">
        <f>(I39-H39)/H39</f>
        <v>4.1728697512703929</v>
      </c>
      <c r="N39" s="27">
        <f t="shared" ref="N39:N62" si="30">(H39/B39)*10</f>
        <v>3.0864095621739418</v>
      </c>
      <c r="O39" s="151">
        <f t="shared" ref="O39:O62" si="31">(I39/C39)*10</f>
        <v>4.5632774013325532</v>
      </c>
      <c r="P39" s="61">
        <f t="shared" si="8"/>
        <v>0.47850675984763524</v>
      </c>
    </row>
    <row r="40" spans="1:16" ht="20.100000000000001" customHeight="1">
      <c r="A40" s="38" t="s">
        <v>173</v>
      </c>
      <c r="B40" s="19">
        <v>180.70000000000002</v>
      </c>
      <c r="C40" s="140">
        <v>358.65</v>
      </c>
      <c r="D40" s="247">
        <f t="shared" si="26"/>
        <v>0.15804434337691875</v>
      </c>
      <c r="E40" s="215">
        <f t="shared" si="27"/>
        <v>0.17399298497542801</v>
      </c>
      <c r="F40" s="52">
        <f t="shared" ref="F40:F62" si="32">(C40-B40)/B40</f>
        <v>0.98478140564471472</v>
      </c>
      <c r="H40" s="19">
        <v>86.125</v>
      </c>
      <c r="I40" s="140">
        <v>159.74200000000002</v>
      </c>
      <c r="J40" s="247">
        <f t="shared" si="28"/>
        <v>0.1333520168089346</v>
      </c>
      <c r="K40" s="215">
        <f t="shared" si="29"/>
        <v>0.15046521748140171</v>
      </c>
      <c r="L40" s="52">
        <f t="shared" ref="L40:L62" si="33">(I40-H40)/H40</f>
        <v>0.85476923076923095</v>
      </c>
      <c r="N40" s="27">
        <f t="shared" si="30"/>
        <v>4.7661870503597124</v>
      </c>
      <c r="O40" s="152">
        <f t="shared" si="31"/>
        <v>4.4539802035410574</v>
      </c>
      <c r="P40" s="52">
        <f t="shared" si="8"/>
        <v>-6.5504530879687606E-2</v>
      </c>
    </row>
    <row r="41" spans="1:16" ht="20.100000000000001" customHeight="1">
      <c r="A41" s="38" t="s">
        <v>181</v>
      </c>
      <c r="B41" s="19">
        <v>249.89999999999998</v>
      </c>
      <c r="C41" s="140">
        <v>193.26999999999998</v>
      </c>
      <c r="D41" s="247">
        <f t="shared" si="26"/>
        <v>0.21856824244544545</v>
      </c>
      <c r="E41" s="215">
        <f t="shared" si="27"/>
        <v>9.3761673515128874E-2</v>
      </c>
      <c r="F41" s="52">
        <f t="shared" si="32"/>
        <v>-0.22661064425770308</v>
      </c>
      <c r="H41" s="19">
        <v>162.47</v>
      </c>
      <c r="I41" s="140">
        <v>109.51599999999999</v>
      </c>
      <c r="J41" s="247">
        <f t="shared" si="28"/>
        <v>0.25156112825483429</v>
      </c>
      <c r="K41" s="215">
        <f t="shared" si="29"/>
        <v>0.1031560188159231</v>
      </c>
      <c r="L41" s="52">
        <f t="shared" si="33"/>
        <v>-0.32593094109681792</v>
      </c>
      <c r="N41" s="27">
        <f t="shared" si="30"/>
        <v>6.5014005602240896</v>
      </c>
      <c r="O41" s="152">
        <f t="shared" si="31"/>
        <v>5.6664769493454763</v>
      </c>
      <c r="P41" s="52">
        <f t="shared" si="8"/>
        <v>-0.1284221150726691</v>
      </c>
    </row>
    <row r="42" spans="1:16" ht="20.100000000000001" customHeight="1">
      <c r="A42" s="38" t="s">
        <v>176</v>
      </c>
      <c r="B42" s="19">
        <v>33.69</v>
      </c>
      <c r="C42" s="140">
        <v>118.22</v>
      </c>
      <c r="D42" s="247">
        <f t="shared" si="26"/>
        <v>2.9466042769055852E-2</v>
      </c>
      <c r="E42" s="215">
        <f t="shared" si="27"/>
        <v>5.7352434640443609E-2</v>
      </c>
      <c r="F42" s="52">
        <f t="shared" si="32"/>
        <v>2.5090531314930247</v>
      </c>
      <c r="H42" s="19">
        <v>20.412000000000003</v>
      </c>
      <c r="I42" s="140">
        <v>70.424999999999997</v>
      </c>
      <c r="J42" s="247">
        <f t="shared" si="28"/>
        <v>3.1605008616591858E-2</v>
      </c>
      <c r="K42" s="215">
        <f t="shared" si="29"/>
        <v>6.633517134584338E-2</v>
      </c>
      <c r="L42" s="52">
        <f t="shared" si="33"/>
        <v>2.4501763668430327</v>
      </c>
      <c r="N42" s="27">
        <f t="shared" si="30"/>
        <v>6.0587711487088169</v>
      </c>
      <c r="O42" s="152">
        <f t="shared" si="31"/>
        <v>5.9571138555236001</v>
      </c>
      <c r="P42" s="52">
        <f t="shared" si="8"/>
        <v>-1.6778533252057398E-2</v>
      </c>
    </row>
    <row r="43" spans="1:16" ht="20.100000000000001" customHeight="1">
      <c r="A43" s="38" t="s">
        <v>178</v>
      </c>
      <c r="B43" s="19">
        <v>194.74</v>
      </c>
      <c r="C43" s="140">
        <v>88.91</v>
      </c>
      <c r="D43" s="247">
        <f t="shared" si="26"/>
        <v>0.17032404775440596</v>
      </c>
      <c r="E43" s="215">
        <f t="shared" si="27"/>
        <v>4.3133183588917622E-2</v>
      </c>
      <c r="F43" s="52">
        <f t="shared" si="32"/>
        <v>-0.54344253876964166</v>
      </c>
      <c r="H43" s="19">
        <v>150.11500000000001</v>
      </c>
      <c r="I43" s="140">
        <v>66.918000000000006</v>
      </c>
      <c r="J43" s="247">
        <f t="shared" si="28"/>
        <v>0.23243121048793289</v>
      </c>
      <c r="K43" s="215">
        <f t="shared" si="29"/>
        <v>6.3031835230687228E-2</v>
      </c>
      <c r="L43" s="52">
        <f t="shared" si="33"/>
        <v>-0.554221763314792</v>
      </c>
      <c r="N43" s="27">
        <f t="shared" si="30"/>
        <v>7.7084831056793677</v>
      </c>
      <c r="O43" s="152">
        <f t="shared" si="31"/>
        <v>7.5264874592284343</v>
      </c>
      <c r="P43" s="52">
        <f t="shared" si="8"/>
        <v>-2.3609787289647778E-2</v>
      </c>
    </row>
    <row r="44" spans="1:16" ht="20.100000000000001" customHeight="1">
      <c r="A44" s="38" t="s">
        <v>175</v>
      </c>
      <c r="B44" s="19">
        <v>72.62</v>
      </c>
      <c r="C44" s="140">
        <v>96.51</v>
      </c>
      <c r="D44" s="247">
        <f t="shared" si="26"/>
        <v>6.351510910919668E-2</v>
      </c>
      <c r="E44" s="215">
        <f t="shared" si="27"/>
        <v>4.6820195120531323E-2</v>
      </c>
      <c r="F44" s="52">
        <f t="shared" si="32"/>
        <v>0.32897273478380612</v>
      </c>
      <c r="H44" s="19">
        <v>54.569999999999993</v>
      </c>
      <c r="I44" s="140">
        <v>61.722000000000001</v>
      </c>
      <c r="J44" s="247">
        <f t="shared" si="28"/>
        <v>8.4493695875338878E-2</v>
      </c>
      <c r="K44" s="215">
        <f t="shared" si="29"/>
        <v>5.8137585314989644E-2</v>
      </c>
      <c r="L44" s="52">
        <f t="shared" si="33"/>
        <v>0.13106102253985724</v>
      </c>
      <c r="N44" s="27">
        <f t="shared" si="30"/>
        <v>7.5144588267694834</v>
      </c>
      <c r="O44" s="152">
        <f t="shared" si="31"/>
        <v>6.3953994404724899</v>
      </c>
      <c r="P44" s="52">
        <f t="shared" si="8"/>
        <v>-0.14892082212367178</v>
      </c>
    </row>
    <row r="45" spans="1:16" ht="20.100000000000001" customHeight="1">
      <c r="A45" s="38" t="s">
        <v>196</v>
      </c>
      <c r="B45" s="19">
        <v>2.31</v>
      </c>
      <c r="C45" s="140">
        <v>43.69</v>
      </c>
      <c r="D45" s="247">
        <f t="shared" si="26"/>
        <v>2.0203787116805884E-3</v>
      </c>
      <c r="E45" s="215">
        <f t="shared" si="27"/>
        <v>2.1195464975816116E-2</v>
      </c>
      <c r="F45" s="52">
        <f t="shared" si="32"/>
        <v>17.913419913419911</v>
      </c>
      <c r="H45" s="19">
        <v>1.379</v>
      </c>
      <c r="I45" s="140">
        <v>28.039000000000001</v>
      </c>
      <c r="J45" s="247">
        <f t="shared" si="28"/>
        <v>2.1351806232745522E-3</v>
      </c>
      <c r="K45" s="215">
        <f t="shared" si="29"/>
        <v>2.6410676171332664E-2</v>
      </c>
      <c r="L45" s="52">
        <f t="shared" si="33"/>
        <v>19.332849891225525</v>
      </c>
      <c r="N45" s="27">
        <f t="shared" si="30"/>
        <v>5.9696969696969688</v>
      </c>
      <c r="O45" s="152">
        <f t="shared" si="31"/>
        <v>6.4177157244220648</v>
      </c>
      <c r="P45" s="52">
        <f t="shared" si="8"/>
        <v>7.5048826933645535E-2</v>
      </c>
    </row>
    <row r="46" spans="1:16" ht="20.100000000000001" customHeight="1">
      <c r="A46" s="38" t="s">
        <v>180</v>
      </c>
      <c r="B46" s="19">
        <v>6.35</v>
      </c>
      <c r="C46" s="140">
        <v>12.96</v>
      </c>
      <c r="D46" s="247">
        <f t="shared" si="26"/>
        <v>5.5538549000743445E-3</v>
      </c>
      <c r="E46" s="215">
        <f t="shared" si="27"/>
        <v>6.2873249275938858E-3</v>
      </c>
      <c r="F46" s="52">
        <f t="shared" si="32"/>
        <v>1.040944881889764</v>
      </c>
      <c r="H46" s="19">
        <v>8.8580000000000005</v>
      </c>
      <c r="I46" s="140">
        <v>19.416</v>
      </c>
      <c r="J46" s="247">
        <f t="shared" si="28"/>
        <v>1.3715322669300933E-2</v>
      </c>
      <c r="K46" s="215">
        <f t="shared" si="29"/>
        <v>1.8288444257733693E-2</v>
      </c>
      <c r="L46" s="52">
        <f t="shared" si="33"/>
        <v>1.1919169112666514</v>
      </c>
      <c r="N46" s="27">
        <f t="shared" si="30"/>
        <v>13.949606299212601</v>
      </c>
      <c r="O46" s="152">
        <f t="shared" si="31"/>
        <v>14.981481481481481</v>
      </c>
      <c r="P46" s="52">
        <f t="shared" si="8"/>
        <v>7.3971634764138511E-2</v>
      </c>
    </row>
    <row r="47" spans="1:16" ht="20.100000000000001" customHeight="1">
      <c r="A47" s="38" t="s">
        <v>186</v>
      </c>
      <c r="B47" s="19">
        <v>24.98</v>
      </c>
      <c r="C47" s="140">
        <v>28.32</v>
      </c>
      <c r="D47" s="247">
        <f t="shared" si="26"/>
        <v>2.1848078016355452E-2</v>
      </c>
      <c r="E47" s="215">
        <f t="shared" si="27"/>
        <v>1.3738969286223675E-2</v>
      </c>
      <c r="F47" s="52">
        <f t="shared" si="32"/>
        <v>0.13370696557245795</v>
      </c>
      <c r="H47" s="19">
        <v>11.78</v>
      </c>
      <c r="I47" s="140">
        <v>14.17</v>
      </c>
      <c r="J47" s="247">
        <f t="shared" si="28"/>
        <v>1.8239614026232216E-2</v>
      </c>
      <c r="K47" s="215">
        <f t="shared" si="29"/>
        <v>1.3347098018751875E-2</v>
      </c>
      <c r="L47" s="52">
        <f t="shared" si="33"/>
        <v>0.20288624787775897</v>
      </c>
      <c r="N47" s="27">
        <f t="shared" si="30"/>
        <v>4.7157726180944755</v>
      </c>
      <c r="O47" s="152">
        <f t="shared" si="31"/>
        <v>5.0035310734463279</v>
      </c>
      <c r="P47" s="52">
        <f t="shared" si="8"/>
        <v>6.1020426270706904E-2</v>
      </c>
    </row>
    <row r="48" spans="1:16" ht="20.100000000000001" customHeight="1">
      <c r="A48" s="38" t="s">
        <v>193</v>
      </c>
      <c r="B48" s="19">
        <v>6.0000000000000005E-2</v>
      </c>
      <c r="C48" s="140">
        <v>13.66</v>
      </c>
      <c r="D48" s="247">
        <f t="shared" si="26"/>
        <v>5.247736913456074E-5</v>
      </c>
      <c r="E48" s="215">
        <f t="shared" si="27"/>
        <v>6.6269180949793576E-3</v>
      </c>
      <c r="F48" s="52">
        <f t="shared" ref="F48:F61" si="34">(C48-B48)/B48</f>
        <v>226.66666666666663</v>
      </c>
      <c r="H48" s="19">
        <v>0.32500000000000001</v>
      </c>
      <c r="I48" s="140">
        <v>11.106</v>
      </c>
      <c r="J48" s="247">
        <f t="shared" si="28"/>
        <v>5.0321515776956456E-4</v>
      </c>
      <c r="K48" s="215">
        <f t="shared" si="29"/>
        <v>1.0461035327894025E-2</v>
      </c>
      <c r="L48" s="52">
        <f t="shared" ref="L48:L61" si="35">(I48-H48)/H48</f>
        <v>33.17230769230769</v>
      </c>
      <c r="N48" s="27">
        <f t="shared" ref="N48:N51" si="36">(H48/B48)*10</f>
        <v>54.166666666666657</v>
      </c>
      <c r="O48" s="152">
        <f t="shared" ref="O48:O51" si="37">(I48/C48)*10</f>
        <v>8.1303074670571007</v>
      </c>
      <c r="P48" s="52">
        <f t="shared" ref="P48:P51" si="38">(O48-N48)/N48</f>
        <v>-0.84990201599279191</v>
      </c>
    </row>
    <row r="49" spans="1:16" ht="20.100000000000001" customHeight="1">
      <c r="A49" s="38" t="s">
        <v>187</v>
      </c>
      <c r="B49" s="19">
        <v>12.62</v>
      </c>
      <c r="C49" s="140">
        <v>12.860000000000001</v>
      </c>
      <c r="D49" s="247">
        <f t="shared" si="26"/>
        <v>1.1037739974635941E-2</v>
      </c>
      <c r="E49" s="215">
        <f t="shared" si="27"/>
        <v>6.2388116179673903E-3</v>
      </c>
      <c r="F49" s="52">
        <f t="shared" si="34"/>
        <v>1.901743264659287E-2</v>
      </c>
      <c r="H49" s="19">
        <v>9.5210000000000008</v>
      </c>
      <c r="I49" s="140">
        <v>10.137</v>
      </c>
      <c r="J49" s="247">
        <f t="shared" si="28"/>
        <v>1.4741881591150844E-2</v>
      </c>
      <c r="K49" s="215">
        <f t="shared" si="29"/>
        <v>9.5483085826455726E-3</v>
      </c>
      <c r="L49" s="52">
        <f t="shared" si="35"/>
        <v>6.4699086230437935E-2</v>
      </c>
      <c r="N49" s="27">
        <f t="shared" si="36"/>
        <v>7.5443740095087177</v>
      </c>
      <c r="O49" s="152">
        <f t="shared" si="37"/>
        <v>7.8825816485225495</v>
      </c>
      <c r="P49" s="52">
        <f t="shared" si="38"/>
        <v>4.4829118835779398E-2</v>
      </c>
    </row>
    <row r="50" spans="1:16" ht="20.100000000000001" customHeight="1">
      <c r="A50" s="38" t="s">
        <v>198</v>
      </c>
      <c r="B50" s="19">
        <v>0.04</v>
      </c>
      <c r="C50" s="140">
        <v>9.2100000000000009</v>
      </c>
      <c r="D50" s="247">
        <f t="shared" si="26"/>
        <v>3.4984912756373822E-5</v>
      </c>
      <c r="E50" s="215">
        <f t="shared" si="27"/>
        <v>4.468075816600285E-3</v>
      </c>
      <c r="F50" s="52">
        <f t="shared" si="34"/>
        <v>229.25000000000003</v>
      </c>
      <c r="H50" s="19">
        <v>9.6000000000000002E-2</v>
      </c>
      <c r="I50" s="140">
        <v>6.2430000000000003</v>
      </c>
      <c r="J50" s="247">
        <f t="shared" si="28"/>
        <v>1.4864201583347138E-4</v>
      </c>
      <c r="K50" s="215">
        <f t="shared" si="29"/>
        <v>5.8804469252694393E-3</v>
      </c>
      <c r="L50" s="52">
        <f t="shared" si="35"/>
        <v>64.03125</v>
      </c>
      <c r="N50" s="27">
        <f t="shared" si="36"/>
        <v>24</v>
      </c>
      <c r="O50" s="152">
        <f t="shared" si="37"/>
        <v>6.778501628664495</v>
      </c>
      <c r="P50" s="52">
        <f t="shared" si="38"/>
        <v>-0.71756243213897941</v>
      </c>
    </row>
    <row r="51" spans="1:16" ht="20.100000000000001" customHeight="1">
      <c r="A51" s="38" t="s">
        <v>185</v>
      </c>
      <c r="B51" s="19">
        <v>23.54</v>
      </c>
      <c r="C51" s="140">
        <v>6.21</v>
      </c>
      <c r="D51" s="247">
        <f t="shared" si="26"/>
        <v>2.0588621157125994E-2</v>
      </c>
      <c r="E51" s="215">
        <f t="shared" si="27"/>
        <v>3.0126765278054033E-3</v>
      </c>
      <c r="F51" s="52">
        <f t="shared" si="34"/>
        <v>-0.73619371282922685</v>
      </c>
      <c r="H51" s="19">
        <v>19.111000000000001</v>
      </c>
      <c r="I51" s="140">
        <v>5.0880000000000001</v>
      </c>
      <c r="J51" s="247">
        <f t="shared" si="28"/>
        <v>2.9590599631181994E-2</v>
      </c>
      <c r="K51" s="215">
        <f t="shared" si="29"/>
        <v>4.7925218574036369E-3</v>
      </c>
      <c r="L51" s="52">
        <f t="shared" si="35"/>
        <v>-0.73376589398775571</v>
      </c>
      <c r="N51" s="27">
        <f t="shared" si="36"/>
        <v>8.118521665250638</v>
      </c>
      <c r="O51" s="152">
        <f t="shared" si="37"/>
        <v>8.1932367149758463</v>
      </c>
      <c r="P51" s="52">
        <f t="shared" si="38"/>
        <v>9.2030363169452265E-3</v>
      </c>
    </row>
    <row r="52" spans="1:16" ht="20.100000000000001" customHeight="1">
      <c r="A52" s="38" t="s">
        <v>202</v>
      </c>
      <c r="B52" s="19">
        <v>0.06</v>
      </c>
      <c r="C52" s="140">
        <v>4.8499999999999996</v>
      </c>
      <c r="D52" s="247">
        <f t="shared" si="26"/>
        <v>5.2477369134560733E-5</v>
      </c>
      <c r="E52" s="215">
        <f t="shared" si="27"/>
        <v>2.3528955168850571E-3</v>
      </c>
      <c r="F52" s="52">
        <f t="shared" si="34"/>
        <v>79.833333333333343</v>
      </c>
      <c r="H52" s="19">
        <v>5.5E-2</v>
      </c>
      <c r="I52" s="140">
        <v>3.9950000000000001</v>
      </c>
      <c r="J52" s="247">
        <f t="shared" si="28"/>
        <v>8.5159488237926314E-5</v>
      </c>
      <c r="K52" s="215">
        <f t="shared" si="29"/>
        <v>3.7629962304102853E-3</v>
      </c>
      <c r="L52" s="52">
        <f t="shared" si="35"/>
        <v>71.63636363636364</v>
      </c>
      <c r="N52" s="27">
        <f t="shared" si="30"/>
        <v>9.1666666666666679</v>
      </c>
      <c r="O52" s="152">
        <f t="shared" si="31"/>
        <v>8.2371134020618566</v>
      </c>
      <c r="P52" s="52">
        <f t="shared" si="8"/>
        <v>-0.10140581068416121</v>
      </c>
    </row>
    <row r="53" spans="1:16" ht="20.100000000000001" customHeight="1">
      <c r="A53" s="38" t="s">
        <v>201</v>
      </c>
      <c r="B53" s="19">
        <v>1.55</v>
      </c>
      <c r="C53" s="140">
        <v>3.1500000000000004</v>
      </c>
      <c r="D53" s="247">
        <f t="shared" si="26"/>
        <v>1.3556653693094858E-3</v>
      </c>
      <c r="E53" s="215">
        <f t="shared" si="27"/>
        <v>1.5281692532346251E-3</v>
      </c>
      <c r="F53" s="52">
        <f t="shared" si="34"/>
        <v>1.0322580645161292</v>
      </c>
      <c r="H53" s="19">
        <v>1.6</v>
      </c>
      <c r="I53" s="140">
        <v>3.2270000000000003</v>
      </c>
      <c r="J53" s="247">
        <f t="shared" si="28"/>
        <v>2.4773669305578564E-3</v>
      </c>
      <c r="K53" s="215">
        <f t="shared" si="29"/>
        <v>3.0395967047644533E-3</v>
      </c>
      <c r="L53" s="52">
        <f t="shared" si="35"/>
        <v>1.016875</v>
      </c>
      <c r="N53" s="27">
        <f t="shared" ref="N53:N54" si="39">(H53/B53)*10</f>
        <v>10.32258064516129</v>
      </c>
      <c r="O53" s="152">
        <f t="shared" ref="O53:O54" si="40">(I53/C53)*10</f>
        <v>10.244444444444445</v>
      </c>
      <c r="P53" s="52">
        <f t="shared" ref="P53:P54" si="41">(O53-N53)/N53</f>
        <v>-7.5694444444443293E-3</v>
      </c>
    </row>
    <row r="54" spans="1:16" ht="20.100000000000001" customHeight="1">
      <c r="A54" s="38" t="s">
        <v>191</v>
      </c>
      <c r="B54" s="19">
        <v>4.49</v>
      </c>
      <c r="C54" s="140">
        <v>4.3100000000000005</v>
      </c>
      <c r="D54" s="247">
        <f t="shared" si="26"/>
        <v>3.9270564569029616E-3</v>
      </c>
      <c r="E54" s="215">
        <f t="shared" si="27"/>
        <v>2.0909236449019792E-3</v>
      </c>
      <c r="F54" s="52">
        <f t="shared" si="34"/>
        <v>-4.0089086859688129E-2</v>
      </c>
      <c r="H54" s="19">
        <v>3.7950000000000004</v>
      </c>
      <c r="I54" s="140">
        <v>2.6219999999999999</v>
      </c>
      <c r="J54" s="247">
        <f t="shared" si="28"/>
        <v>5.8760046884169161E-3</v>
      </c>
      <c r="K54" s="215">
        <f t="shared" si="29"/>
        <v>2.4697311930252232E-3</v>
      </c>
      <c r="L54" s="52">
        <f t="shared" si="35"/>
        <v>-0.30909090909090919</v>
      </c>
      <c r="N54" s="27">
        <f t="shared" si="39"/>
        <v>8.4521158129175955</v>
      </c>
      <c r="O54" s="152">
        <f t="shared" si="40"/>
        <v>6.0835266821345702</v>
      </c>
      <c r="P54" s="52">
        <f t="shared" si="41"/>
        <v>-0.28023623708078477</v>
      </c>
    </row>
    <row r="55" spans="1:16" ht="20.100000000000001" customHeight="1">
      <c r="A55" s="38" t="s">
        <v>194</v>
      </c>
      <c r="B55" s="19">
        <v>5.58</v>
      </c>
      <c r="C55" s="140">
        <v>4.96</v>
      </c>
      <c r="D55" s="247">
        <f t="shared" si="26"/>
        <v>4.8803953295141487E-3</v>
      </c>
      <c r="E55" s="215">
        <f t="shared" si="27"/>
        <v>2.4062601574742029E-3</v>
      </c>
      <c r="F55" s="52">
        <f t="shared" si="34"/>
        <v>-0.11111111111111113</v>
      </c>
      <c r="H55" s="19">
        <v>4.2140000000000004</v>
      </c>
      <c r="I55" s="140">
        <v>2.589</v>
      </c>
      <c r="J55" s="247">
        <f t="shared" si="28"/>
        <v>6.5247651533567545E-3</v>
      </c>
      <c r="K55" s="215">
        <f t="shared" si="29"/>
        <v>2.438647619657629E-3</v>
      </c>
      <c r="L55" s="52">
        <f t="shared" ref="L55:L60" si="42">(I55-H55)/H55</f>
        <v>-0.38561936402467972</v>
      </c>
      <c r="N55" s="27">
        <f t="shared" ref="N55" si="43">(H55/B55)*10</f>
        <v>7.5519713261648747</v>
      </c>
      <c r="O55" s="152">
        <f t="shared" ref="O55" si="44">(I55/C55)*10</f>
        <v>5.219758064516129</v>
      </c>
      <c r="P55" s="52">
        <f t="shared" ref="P55" si="45">(O55-N55)/N55</f>
        <v>-0.3088217845277646</v>
      </c>
    </row>
    <row r="56" spans="1:16" ht="20.100000000000001" customHeight="1">
      <c r="A56" s="38" t="s">
        <v>199</v>
      </c>
      <c r="B56" s="19">
        <v>6.9999999999999993E-2</v>
      </c>
      <c r="C56" s="140">
        <v>1.2</v>
      </c>
      <c r="D56" s="247">
        <f t="shared" ref="D56:D57" si="46">B56/$B$62</f>
        <v>6.1223597323654182E-5</v>
      </c>
      <c r="E56" s="215">
        <f t="shared" ref="E56:E57" si="47">C56/$C$62</f>
        <v>5.8215971551795235E-4</v>
      </c>
      <c r="F56" s="52">
        <f t="shared" si="34"/>
        <v>16.142857142857142</v>
      </c>
      <c r="H56" s="19">
        <v>0.08</v>
      </c>
      <c r="I56" s="140">
        <v>1.8919999999999999</v>
      </c>
      <c r="J56" s="247">
        <f t="shared" si="28"/>
        <v>1.2386834652789282E-4</v>
      </c>
      <c r="K56" s="215">
        <f t="shared" si="29"/>
        <v>1.782124873075409E-3</v>
      </c>
      <c r="L56" s="52">
        <f t="shared" si="42"/>
        <v>22.65</v>
      </c>
      <c r="N56" s="27">
        <f t="shared" ref="N56:N60" si="48">(H56/B56)*10</f>
        <v>11.428571428571431</v>
      </c>
      <c r="O56" s="152">
        <f t="shared" ref="O56:O60" si="49">(I56/C56)*10</f>
        <v>15.766666666666666</v>
      </c>
      <c r="P56" s="52">
        <f t="shared" ref="P56:P60" si="50">(O56-N56)/N56</f>
        <v>0.379583333333333</v>
      </c>
    </row>
    <row r="57" spans="1:16" ht="20.100000000000001" customHeight="1">
      <c r="A57" s="38" t="s">
        <v>195</v>
      </c>
      <c r="B57" s="19">
        <v>0.41</v>
      </c>
      <c r="C57" s="140">
        <v>0.48</v>
      </c>
      <c r="D57" s="247">
        <f t="shared" si="46"/>
        <v>3.5859535575283167E-4</v>
      </c>
      <c r="E57" s="215">
        <f t="shared" si="47"/>
        <v>2.3286388620718095E-4</v>
      </c>
      <c r="F57" s="52">
        <f t="shared" si="34"/>
        <v>0.17073170731707318</v>
      </c>
      <c r="H57" s="19">
        <v>0.375</v>
      </c>
      <c r="I57" s="140">
        <v>0.69100000000000006</v>
      </c>
      <c r="J57" s="247">
        <f t="shared" si="28"/>
        <v>5.8063287434949751E-4</v>
      </c>
      <c r="K57" s="215">
        <f t="shared" si="29"/>
        <v>6.5087118778811191E-4</v>
      </c>
      <c r="L57" s="52">
        <f t="shared" si="42"/>
        <v>0.84266666666666679</v>
      </c>
      <c r="N57" s="27">
        <f t="shared" si="48"/>
        <v>9.1463414634146343</v>
      </c>
      <c r="O57" s="152">
        <f t="shared" si="49"/>
        <v>14.395833333333334</v>
      </c>
      <c r="P57" s="52">
        <f t="shared" si="50"/>
        <v>0.57394444444444448</v>
      </c>
    </row>
    <row r="58" spans="1:16" ht="20.100000000000001" customHeight="1">
      <c r="A58" s="38" t="s">
        <v>200</v>
      </c>
      <c r="B58" s="19">
        <v>1.48</v>
      </c>
      <c r="C58" s="140">
        <v>0.06</v>
      </c>
      <c r="D58" s="247">
        <f>B58/$B$62</f>
        <v>1.2944417719858315E-3</v>
      </c>
      <c r="E58" s="215">
        <f>C58/$C$62</f>
        <v>2.9107985775897618E-5</v>
      </c>
      <c r="F58" s="52">
        <f t="shared" si="34"/>
        <v>-0.95945945945945943</v>
      </c>
      <c r="H58" s="19">
        <v>1.1180000000000001</v>
      </c>
      <c r="I58" s="140">
        <v>0.34599999999999997</v>
      </c>
      <c r="J58" s="247">
        <f t="shared" si="28"/>
        <v>1.7310601427273022E-3</v>
      </c>
      <c r="K58" s="215">
        <f t="shared" si="29"/>
        <v>3.2590655712689826E-4</v>
      </c>
      <c r="L58" s="52">
        <f t="shared" si="42"/>
        <v>-0.69051878354203944</v>
      </c>
      <c r="N58" s="27">
        <f t="shared" si="48"/>
        <v>7.5540540540540544</v>
      </c>
      <c r="O58" s="152">
        <f t="shared" si="49"/>
        <v>57.666666666666664</v>
      </c>
      <c r="P58" s="52">
        <f t="shared" si="50"/>
        <v>6.6338700059630282</v>
      </c>
    </row>
    <row r="59" spans="1:16" ht="20.100000000000001" customHeight="1">
      <c r="A59" s="38" t="s">
        <v>182</v>
      </c>
      <c r="B59" s="19">
        <v>25.139999999999997</v>
      </c>
      <c r="C59" s="140">
        <v>0.11</v>
      </c>
      <c r="D59" s="247">
        <f>B59/$B$62</f>
        <v>2.1988017667380944E-2</v>
      </c>
      <c r="E59" s="215">
        <f>C59/$C$62</f>
        <v>5.3364640589145632E-5</v>
      </c>
      <c r="F59" s="52">
        <f t="shared" si="34"/>
        <v>-0.99562450278440739</v>
      </c>
      <c r="H59" s="19">
        <v>16.236000000000001</v>
      </c>
      <c r="I59" s="140">
        <v>0.13400000000000001</v>
      </c>
      <c r="J59" s="247">
        <f t="shared" si="28"/>
        <v>2.5139080927835847E-2</v>
      </c>
      <c r="K59" s="215">
        <f t="shared" si="29"/>
        <v>1.2621814640174675E-4</v>
      </c>
      <c r="L59" s="52">
        <f t="shared" si="42"/>
        <v>-0.9917467356491747</v>
      </c>
      <c r="N59" s="27">
        <f t="shared" ref="N59" si="51">(H59/B59)*10</f>
        <v>6.4582338902147987</v>
      </c>
      <c r="O59" s="152">
        <f t="shared" ref="O59" si="52">(I59/C59)*10</f>
        <v>12.181818181818183</v>
      </c>
      <c r="P59" s="52">
        <f t="shared" ref="P59" si="53">(O59-N59)/N59</f>
        <v>0.8862460525431699</v>
      </c>
    </row>
    <row r="60" spans="1:16" ht="20.100000000000001" customHeight="1">
      <c r="A60" s="38" t="s">
        <v>197</v>
      </c>
      <c r="B60" s="19">
        <v>0.12</v>
      </c>
      <c r="C60" s="140">
        <v>0.08</v>
      </c>
      <c r="D60" s="247">
        <f>B60/$B$62</f>
        <v>1.0495473826912147E-4</v>
      </c>
      <c r="E60" s="215">
        <f>C60/$C$62</f>
        <v>3.8810647701196824E-5</v>
      </c>
      <c r="F60" s="52">
        <f t="shared" si="34"/>
        <v>-0.33333333333333331</v>
      </c>
      <c r="H60" s="19">
        <v>0.1</v>
      </c>
      <c r="I60" s="140">
        <v>0.10200000000000001</v>
      </c>
      <c r="J60" s="247">
        <f t="shared" si="28"/>
        <v>1.5483543315986603E-4</v>
      </c>
      <c r="K60" s="215">
        <f t="shared" si="29"/>
        <v>9.6076499499837074E-5</v>
      </c>
      <c r="L60" s="52">
        <f t="shared" si="42"/>
        <v>2.0000000000000018E-2</v>
      </c>
      <c r="N60" s="27">
        <f t="shared" si="48"/>
        <v>8.3333333333333339</v>
      </c>
      <c r="O60" s="152">
        <f t="shared" si="49"/>
        <v>12.750000000000002</v>
      </c>
      <c r="P60" s="52">
        <f t="shared" si="50"/>
        <v>0.53000000000000014</v>
      </c>
    </row>
    <row r="61" spans="1:16" ht="20.100000000000001" customHeight="1" thickBot="1">
      <c r="A61" s="8" t="s">
        <v>17</v>
      </c>
      <c r="B61" s="19">
        <f>B62-SUM(B39:B60)</f>
        <v>4.0000000000418368E-2</v>
      </c>
      <c r="C61" s="140">
        <f>C62-SUM(C39:C60)</f>
        <v>0</v>
      </c>
      <c r="D61" s="247">
        <f>B61/$B$62</f>
        <v>3.498491275673974E-5</v>
      </c>
      <c r="E61" s="215">
        <f>C61/$C$62</f>
        <v>0</v>
      </c>
      <c r="F61" s="52">
        <f t="shared" si="34"/>
        <v>-1</v>
      </c>
      <c r="H61" s="19">
        <f>H62-SUM(H39:H60)</f>
        <v>3.7000000000148248E-2</v>
      </c>
      <c r="I61" s="140">
        <f>I62-SUM(I39:I60)</f>
        <v>0</v>
      </c>
      <c r="J61" s="247">
        <f t="shared" si="28"/>
        <v>5.7289110269379965E-5</v>
      </c>
      <c r="K61" s="215">
        <f t="shared" si="29"/>
        <v>0</v>
      </c>
      <c r="L61" s="52">
        <f t="shared" si="35"/>
        <v>-1</v>
      </c>
      <c r="N61" s="27">
        <f t="shared" ref="N61" si="54">(H61/B61)*10</f>
        <v>9.2499999999403144</v>
      </c>
      <c r="O61" s="152"/>
      <c r="P61" s="52"/>
    </row>
    <row r="62" spans="1:16" ht="26.25" customHeight="1" thickBot="1">
      <c r="A62" s="12" t="s">
        <v>18</v>
      </c>
      <c r="B62" s="17">
        <v>1143.3499999999997</v>
      </c>
      <c r="C62" s="145">
        <v>2061.29</v>
      </c>
      <c r="D62" s="253">
        <f>SUM(D39:D61)</f>
        <v>1.0000000000000004</v>
      </c>
      <c r="E62" s="254">
        <f>SUM(E39:E61)</f>
        <v>1.0000000000000002</v>
      </c>
      <c r="F62" s="57">
        <f t="shared" si="32"/>
        <v>0.80285127038964499</v>
      </c>
      <c r="G62" s="1"/>
      <c r="H62" s="17">
        <v>645.84700000000009</v>
      </c>
      <c r="I62" s="145">
        <v>1061.6539999999998</v>
      </c>
      <c r="J62" s="253">
        <f>SUM(J39:J61)</f>
        <v>1.0000000000000002</v>
      </c>
      <c r="K62" s="254">
        <f>SUM(K39:K61)</f>
        <v>1.0000000000000004</v>
      </c>
      <c r="L62" s="57">
        <f t="shared" si="33"/>
        <v>0.64381656955904354</v>
      </c>
      <c r="M62" s="1"/>
      <c r="N62" s="29">
        <f t="shared" si="30"/>
        <v>5.6487252372414423</v>
      </c>
      <c r="O62" s="146">
        <f t="shared" si="31"/>
        <v>5.1504349218207999</v>
      </c>
      <c r="P62" s="57">
        <f t="shared" si="8"/>
        <v>-8.8212878922746596E-2</v>
      </c>
    </row>
    <row r="64" spans="1:16" ht="15.75" thickBot="1"/>
    <row r="65" spans="1:16">
      <c r="A65" s="468" t="s">
        <v>15</v>
      </c>
      <c r="B65" s="456" t="s">
        <v>1</v>
      </c>
      <c r="C65" s="454"/>
      <c r="D65" s="456" t="s">
        <v>102</v>
      </c>
      <c r="E65" s="454"/>
      <c r="F65" s="130" t="s">
        <v>0</v>
      </c>
      <c r="H65" s="466" t="s">
        <v>19</v>
      </c>
      <c r="I65" s="467"/>
      <c r="J65" s="456" t="s">
        <v>102</v>
      </c>
      <c r="K65" s="457"/>
      <c r="L65" s="130" t="s">
        <v>0</v>
      </c>
      <c r="N65" s="464" t="s">
        <v>22</v>
      </c>
      <c r="O65" s="454"/>
      <c r="P65" s="130" t="s">
        <v>0</v>
      </c>
    </row>
    <row r="66" spans="1:16">
      <c r="A66" s="469"/>
      <c r="B66" s="459" t="str">
        <f>B5</f>
        <v>jan</v>
      </c>
      <c r="C66" s="461"/>
      <c r="D66" s="459" t="str">
        <f>B5</f>
        <v>jan</v>
      </c>
      <c r="E66" s="461"/>
      <c r="F66" s="131" t="str">
        <f>F37</f>
        <v>2026/2025</v>
      </c>
      <c r="H66" s="462" t="str">
        <f>B5</f>
        <v>jan</v>
      </c>
      <c r="I66" s="461"/>
      <c r="J66" s="459" t="str">
        <f>B5</f>
        <v>jan</v>
      </c>
      <c r="K66" s="460"/>
      <c r="L66" s="131" t="str">
        <f>L37</f>
        <v>2026/2025</v>
      </c>
      <c r="N66" s="462" t="str">
        <f>B5</f>
        <v>jan</v>
      </c>
      <c r="O66" s="460"/>
      <c r="P66" s="131" t="str">
        <f>P37</f>
        <v>2026/2025</v>
      </c>
    </row>
    <row r="67" spans="1:16" ht="19.5" customHeight="1" thickBot="1">
      <c r="A67" s="470"/>
      <c r="B67" s="99">
        <f>B6</f>
        <v>2025</v>
      </c>
      <c r="C67" s="134">
        <f>C6</f>
        <v>2026</v>
      </c>
      <c r="D67" s="99">
        <f>B6</f>
        <v>2025</v>
      </c>
      <c r="E67" s="134">
        <f>C6</f>
        <v>2026</v>
      </c>
      <c r="F67" s="132" t="s">
        <v>1</v>
      </c>
      <c r="H67" s="25">
        <f>B6</f>
        <v>2025</v>
      </c>
      <c r="I67" s="134">
        <f>C6</f>
        <v>2026</v>
      </c>
      <c r="J67" s="99">
        <f>B6</f>
        <v>2025</v>
      </c>
      <c r="K67" s="134">
        <f>C6</f>
        <v>2026</v>
      </c>
      <c r="L67" s="259">
        <v>1000</v>
      </c>
      <c r="N67" s="25">
        <f>B6</f>
        <v>2025</v>
      </c>
      <c r="O67" s="134">
        <f>C6</f>
        <v>2026</v>
      </c>
      <c r="P67" s="132" t="s">
        <v>23</v>
      </c>
    </row>
    <row r="68" spans="1:16" ht="20.100000000000001" customHeight="1">
      <c r="A68" s="38" t="s">
        <v>170</v>
      </c>
      <c r="B68" s="111">
        <v>259.46000000000004</v>
      </c>
      <c r="C68" s="412">
        <v>201.13</v>
      </c>
      <c r="D68" s="247">
        <f t="shared" ref="D68:D78" si="55">B68/$B$95</f>
        <v>0.21718313160229694</v>
      </c>
      <c r="E68" s="246">
        <f t="shared" ref="E68:E78" si="56">C68/$C$95</f>
        <v>0.12375936055920303</v>
      </c>
      <c r="F68" s="61">
        <f t="shared" ref="F68:F94" si="57">(C68-B68)/B68</f>
        <v>-0.2248130733060974</v>
      </c>
      <c r="H68" s="19">
        <v>419.00799999999998</v>
      </c>
      <c r="I68" s="147">
        <v>342.23900000000003</v>
      </c>
      <c r="J68" s="245">
        <f t="shared" ref="J68:J78" si="58">H68/$H$95</f>
        <v>0.36003158593892975</v>
      </c>
      <c r="K68" s="246">
        <f t="shared" ref="K68:K78" si="59">I68/$I$95</f>
        <v>0.27773255828107846</v>
      </c>
      <c r="L68" s="61">
        <f t="shared" ref="L68:L94" si="60">(I68-H68)/H68</f>
        <v>-0.18321607224683051</v>
      </c>
      <c r="N68" s="41">
        <f t="shared" ref="N68:N69" si="61">(H68/B68)*10</f>
        <v>16.149233022431201</v>
      </c>
      <c r="O68" s="149">
        <f t="shared" ref="O68:O69" si="62">(I68/C68)*10</f>
        <v>17.015810669716107</v>
      </c>
      <c r="P68" s="61">
        <f t="shared" si="8"/>
        <v>5.3660607044386209E-2</v>
      </c>
    </row>
    <row r="69" spans="1:16" ht="20.100000000000001" customHeight="1">
      <c r="A69" s="38" t="s">
        <v>188</v>
      </c>
      <c r="B69" s="8">
        <v>255.88</v>
      </c>
      <c r="C69" s="413">
        <v>309.99999999999994</v>
      </c>
      <c r="D69" s="247">
        <f t="shared" si="55"/>
        <v>0.21418646309410211</v>
      </c>
      <c r="E69" s="215">
        <f t="shared" si="56"/>
        <v>0.19074927546041334</v>
      </c>
      <c r="F69" s="52">
        <f t="shared" si="57"/>
        <v>0.21150539315304029</v>
      </c>
      <c r="H69" s="19">
        <v>167.52600000000001</v>
      </c>
      <c r="I69" s="140">
        <v>189.67800000000003</v>
      </c>
      <c r="J69" s="214">
        <f t="shared" si="58"/>
        <v>0.14394630046682916</v>
      </c>
      <c r="K69" s="215">
        <f t="shared" si="59"/>
        <v>0.15392680609059284</v>
      </c>
      <c r="L69" s="52">
        <f t="shared" si="60"/>
        <v>0.13223022098062398</v>
      </c>
      <c r="N69" s="40">
        <f t="shared" si="61"/>
        <v>6.5470533062372995</v>
      </c>
      <c r="O69" s="143">
        <f t="shared" si="62"/>
        <v>6.118645161290325</v>
      </c>
      <c r="P69" s="52">
        <f t="shared" si="8"/>
        <v>-6.5435261469283468E-2</v>
      </c>
    </row>
    <row r="70" spans="1:16" ht="20.100000000000001" customHeight="1">
      <c r="A70" s="38" t="s">
        <v>171</v>
      </c>
      <c r="B70" s="8">
        <v>183.25</v>
      </c>
      <c r="C70" s="413">
        <v>177.19</v>
      </c>
      <c r="D70" s="247">
        <f t="shared" si="55"/>
        <v>0.1533909229404182</v>
      </c>
      <c r="E70" s="215">
        <f t="shared" si="56"/>
        <v>0.10902859393171176</v>
      </c>
      <c r="F70" s="52">
        <f t="shared" si="57"/>
        <v>-3.3069577080491144E-2</v>
      </c>
      <c r="H70" s="19">
        <v>158.49199999999999</v>
      </c>
      <c r="I70" s="140">
        <v>123.167</v>
      </c>
      <c r="J70" s="214">
        <f t="shared" si="58"/>
        <v>0.13618385834789037</v>
      </c>
      <c r="K70" s="215">
        <f t="shared" si="59"/>
        <v>9.9952039381267441E-2</v>
      </c>
      <c r="L70" s="52">
        <f t="shared" si="60"/>
        <v>-0.22288191202079594</v>
      </c>
      <c r="N70" s="40">
        <f t="shared" ref="N70:N75" si="63">(H70/B70)*10</f>
        <v>8.6489495225102306</v>
      </c>
      <c r="O70" s="143">
        <f t="shared" ref="O70:O75" si="64">(I70/C70)*10</f>
        <v>6.9511259100400702</v>
      </c>
      <c r="P70" s="52">
        <f t="shared" ref="P70:P75" si="65">(O70-N70)/N70</f>
        <v>-0.19630402606135133</v>
      </c>
    </row>
    <row r="71" spans="1:16" ht="20.100000000000001" customHeight="1">
      <c r="A71" s="38" t="s">
        <v>179</v>
      </c>
      <c r="B71" s="8">
        <v>157.31</v>
      </c>
      <c r="C71" s="413">
        <v>287.12</v>
      </c>
      <c r="D71" s="247">
        <f t="shared" si="55"/>
        <v>0.13167763212964359</v>
      </c>
      <c r="E71" s="215">
        <f t="shared" si="56"/>
        <v>0.17667074829094803</v>
      </c>
      <c r="F71" s="52">
        <f t="shared" si="57"/>
        <v>0.82518593859258793</v>
      </c>
      <c r="H71" s="19">
        <v>66.825000000000003</v>
      </c>
      <c r="I71" s="140">
        <v>122.532</v>
      </c>
      <c r="J71" s="214">
        <f t="shared" si="58"/>
        <v>5.7419215696046334E-2</v>
      </c>
      <c r="K71" s="215">
        <f t="shared" si="59"/>
        <v>9.9436726472719658E-2</v>
      </c>
      <c r="L71" s="52">
        <f t="shared" si="60"/>
        <v>0.83362514029180679</v>
      </c>
      <c r="N71" s="40">
        <f t="shared" si="63"/>
        <v>4.2479816922001143</v>
      </c>
      <c r="O71" s="143">
        <f t="shared" si="64"/>
        <v>4.2676232933964888</v>
      </c>
      <c r="P71" s="52">
        <f t="shared" si="65"/>
        <v>4.6237490223743653E-3</v>
      </c>
    </row>
    <row r="72" spans="1:16" ht="20.100000000000001" customHeight="1">
      <c r="A72" s="38" t="s">
        <v>203</v>
      </c>
      <c r="B72" s="8"/>
      <c r="C72" s="413">
        <v>268.61</v>
      </c>
      <c r="D72" s="247">
        <f t="shared" si="55"/>
        <v>0</v>
      </c>
      <c r="E72" s="215">
        <f t="shared" si="56"/>
        <v>0.16528117058523109</v>
      </c>
      <c r="F72" s="52"/>
      <c r="H72" s="19"/>
      <c r="I72" s="140">
        <v>114.50399999999999</v>
      </c>
      <c r="J72" s="214">
        <f t="shared" si="58"/>
        <v>0</v>
      </c>
      <c r="K72" s="215">
        <f t="shared" si="59"/>
        <v>9.2921872882449408E-2</v>
      </c>
      <c r="L72" s="52"/>
      <c r="N72" s="40"/>
      <c r="O72" s="143">
        <f t="shared" si="64"/>
        <v>4.26283459290421</v>
      </c>
      <c r="P72" s="52"/>
    </row>
    <row r="73" spans="1:16" ht="20.100000000000001" customHeight="1">
      <c r="A73" s="38" t="s">
        <v>177</v>
      </c>
      <c r="B73" s="8"/>
      <c r="C73" s="413">
        <v>133.43</v>
      </c>
      <c r="D73" s="247">
        <f t="shared" si="55"/>
        <v>0</v>
      </c>
      <c r="E73" s="215">
        <f t="shared" si="56"/>
        <v>8.2102180079622444E-2</v>
      </c>
      <c r="F73" s="52"/>
      <c r="H73" s="19"/>
      <c r="I73" s="140">
        <v>78.465999999999994</v>
      </c>
      <c r="J73" s="214">
        <f t="shared" si="58"/>
        <v>0</v>
      </c>
      <c r="K73" s="215">
        <f t="shared" si="59"/>
        <v>6.3676445168677737E-2</v>
      </c>
      <c r="L73" s="52"/>
      <c r="N73" s="40"/>
      <c r="O73" s="143">
        <f t="shared" si="64"/>
        <v>5.8806865022858421</v>
      </c>
      <c r="P73" s="52"/>
    </row>
    <row r="74" spans="1:16" ht="20.100000000000001" customHeight="1">
      <c r="A74" s="38" t="s">
        <v>183</v>
      </c>
      <c r="B74" s="8">
        <v>46.849999999999994</v>
      </c>
      <c r="C74" s="413">
        <v>27.75</v>
      </c>
      <c r="D74" s="247">
        <f t="shared" si="55"/>
        <v>3.921617866171128E-2</v>
      </c>
      <c r="E74" s="215">
        <f t="shared" si="56"/>
        <v>1.70751367549241E-2</v>
      </c>
      <c r="F74" s="52">
        <f t="shared" si="57"/>
        <v>-0.40768409818569895</v>
      </c>
      <c r="H74" s="19">
        <v>114.673</v>
      </c>
      <c r="I74" s="140">
        <v>76.230999999999995</v>
      </c>
      <c r="J74" s="214">
        <f t="shared" si="58"/>
        <v>9.8532491156194862E-2</v>
      </c>
      <c r="K74" s="215">
        <f t="shared" si="59"/>
        <v>6.1862706033867822E-2</v>
      </c>
      <c r="L74" s="52">
        <f t="shared" si="60"/>
        <v>-0.33523148430755284</v>
      </c>
      <c r="N74" s="40">
        <f t="shared" ref="N74" si="66">(H74/B74)*10</f>
        <v>24.476627534685168</v>
      </c>
      <c r="O74" s="143">
        <f t="shared" ref="O74" si="67">(I74/C74)*10</f>
        <v>27.47063063063063</v>
      </c>
      <c r="P74" s="52">
        <f t="shared" ref="P74" si="68">(O74-N74)/N74</f>
        <v>0.12232089946634771</v>
      </c>
    </row>
    <row r="75" spans="1:16" ht="20.100000000000001" customHeight="1">
      <c r="A75" s="38" t="s">
        <v>192</v>
      </c>
      <c r="B75" s="8">
        <v>0.06</v>
      </c>
      <c r="C75" s="413">
        <v>31.32</v>
      </c>
      <c r="D75" s="247">
        <f t="shared" si="55"/>
        <v>5.0223494550750846E-5</v>
      </c>
      <c r="E75" s="215">
        <f t="shared" si="56"/>
        <v>1.9271830023935958E-2</v>
      </c>
      <c r="F75" s="52">
        <f t="shared" si="57"/>
        <v>521</v>
      </c>
      <c r="H75" s="19">
        <v>8.0000000000000002E-3</v>
      </c>
      <c r="I75" s="140">
        <v>42.650999999999996</v>
      </c>
      <c r="J75" s="214">
        <f t="shared" si="58"/>
        <v>6.8739801805966435E-6</v>
      </c>
      <c r="K75" s="215">
        <f t="shared" si="59"/>
        <v>3.4611985610191347E-2</v>
      </c>
      <c r="L75" s="52">
        <f t="shared" si="60"/>
        <v>5330.3749999999991</v>
      </c>
      <c r="N75" s="40">
        <f t="shared" si="63"/>
        <v>1.3333333333333333</v>
      </c>
      <c r="O75" s="143">
        <f t="shared" si="64"/>
        <v>13.617816091954023</v>
      </c>
      <c r="P75" s="52">
        <f t="shared" si="65"/>
        <v>9.2133620689655178</v>
      </c>
    </row>
    <row r="76" spans="1:16" ht="20.100000000000001" customHeight="1">
      <c r="A76" s="38" t="s">
        <v>174</v>
      </c>
      <c r="B76" s="8">
        <v>137.34</v>
      </c>
      <c r="C76" s="413">
        <v>46.87</v>
      </c>
      <c r="D76" s="247">
        <f t="shared" si="55"/>
        <v>0.11496157902666869</v>
      </c>
      <c r="E76" s="215">
        <f t="shared" si="56"/>
        <v>2.8840059809127658E-2</v>
      </c>
      <c r="F76" s="52">
        <f t="shared" si="57"/>
        <v>-0.65873015873015872</v>
      </c>
      <c r="H76" s="19">
        <v>109.642</v>
      </c>
      <c r="I76" s="140">
        <v>38.122</v>
      </c>
      <c r="J76" s="214">
        <f t="shared" si="58"/>
        <v>9.4209616870122137E-2</v>
      </c>
      <c r="K76" s="215">
        <f t="shared" si="59"/>
        <v>3.0936627873478104E-2</v>
      </c>
      <c r="L76" s="52">
        <f t="shared" ref="L76:L83" si="69">(I76-H76)/H76</f>
        <v>-0.65230477371810069</v>
      </c>
      <c r="N76" s="40">
        <f t="shared" ref="N76:N79" si="70">(H76/B76)*10</f>
        <v>7.9832532401339744</v>
      </c>
      <c r="O76" s="143">
        <f t="shared" ref="O76:O79" si="71">(I76/C76)*10</f>
        <v>8.1335609131640716</v>
      </c>
      <c r="P76" s="52">
        <f t="shared" ref="P76:P79" si="72">(O76-N76)/N76</f>
        <v>1.8827872360914197E-2</v>
      </c>
    </row>
    <row r="77" spans="1:16" ht="20.100000000000001" customHeight="1">
      <c r="A77" s="38" t="s">
        <v>208</v>
      </c>
      <c r="B77" s="8">
        <v>9.23</v>
      </c>
      <c r="C77" s="413">
        <v>63.05</v>
      </c>
      <c r="D77" s="247">
        <f t="shared" si="55"/>
        <v>7.7260475783905054E-3</v>
      </c>
      <c r="E77" s="215">
        <f t="shared" si="56"/>
        <v>3.8795941347674397E-2</v>
      </c>
      <c r="F77" s="52">
        <f t="shared" si="57"/>
        <v>5.8309859154929571</v>
      </c>
      <c r="H77" s="19">
        <v>5.0110000000000001</v>
      </c>
      <c r="I77" s="140">
        <v>28.445999999999998</v>
      </c>
      <c r="J77" s="214">
        <f t="shared" si="58"/>
        <v>4.3056893356212224E-3</v>
      </c>
      <c r="K77" s="215">
        <f t="shared" si="59"/>
        <v>2.3084395270157862E-2</v>
      </c>
      <c r="L77" s="52">
        <f t="shared" si="69"/>
        <v>4.6767112352823785</v>
      </c>
      <c r="N77" s="40">
        <f t="shared" si="70"/>
        <v>5.4290357529794155</v>
      </c>
      <c r="O77" s="143">
        <f t="shared" si="71"/>
        <v>4.5116574147501982</v>
      </c>
      <c r="P77" s="52">
        <f t="shared" si="72"/>
        <v>-0.16897629339165188</v>
      </c>
    </row>
    <row r="78" spans="1:16" ht="20.100000000000001" customHeight="1">
      <c r="A78" s="38" t="s">
        <v>212</v>
      </c>
      <c r="B78" s="8">
        <v>19.05</v>
      </c>
      <c r="C78" s="413">
        <v>23.58</v>
      </c>
      <c r="D78" s="247">
        <f t="shared" si="55"/>
        <v>1.5945959519863395E-2</v>
      </c>
      <c r="E78" s="215">
        <f t="shared" si="56"/>
        <v>1.4509251339859829E-2</v>
      </c>
      <c r="F78" s="52">
        <f t="shared" si="57"/>
        <v>0.23779527559055105</v>
      </c>
      <c r="H78" s="19">
        <v>20.448</v>
      </c>
      <c r="I78" s="140">
        <v>27.157</v>
      </c>
      <c r="J78" s="214">
        <f t="shared" si="58"/>
        <v>1.7569893341605022E-2</v>
      </c>
      <c r="K78" s="215">
        <f t="shared" si="59"/>
        <v>2.2038350641625435E-2</v>
      </c>
      <c r="L78" s="52">
        <f t="shared" si="69"/>
        <v>0.32810054773082942</v>
      </c>
      <c r="N78" s="40">
        <f t="shared" ref="N78" si="73">(H78/B78)*10</f>
        <v>10.733858267716537</v>
      </c>
      <c r="O78" s="143">
        <f t="shared" ref="O78" si="74">(I78/C78)*10</f>
        <v>11.51696352841391</v>
      </c>
      <c r="P78" s="52">
        <f t="shared" ref="P78" si="75">(O78-N78)/N78</f>
        <v>7.2956549375415541E-2</v>
      </c>
    </row>
    <row r="79" spans="1:16" ht="20.100000000000001" customHeight="1">
      <c r="A79" s="38" t="s">
        <v>169</v>
      </c>
      <c r="B79" s="8">
        <v>16.02</v>
      </c>
      <c r="C79" s="413">
        <v>16.43</v>
      </c>
      <c r="D79" s="247">
        <f t="shared" ref="D79:D91" si="76">B79/$B$95</f>
        <v>1.3409673045050476E-2</v>
      </c>
      <c r="E79" s="215">
        <f t="shared" ref="E79:E91" si="77">C79/$C$95</f>
        <v>1.0109711599401909E-2</v>
      </c>
      <c r="F79" s="52">
        <f t="shared" si="57"/>
        <v>2.5593008739076165E-2</v>
      </c>
      <c r="H79" s="19">
        <v>11.013999999999999</v>
      </c>
      <c r="I79" s="140">
        <v>26.784999999999997</v>
      </c>
      <c r="J79" s="214">
        <f t="shared" ref="J79:J90" si="78">H79/$H$95</f>
        <v>9.4637522136364286E-3</v>
      </c>
      <c r="K79" s="215">
        <f t="shared" ref="K79:K90" si="79">I79/$I$95</f>
        <v>2.1736466544019489E-2</v>
      </c>
      <c r="L79" s="52">
        <f t="shared" si="69"/>
        <v>1.4319048483747956</v>
      </c>
      <c r="N79" s="40">
        <f t="shared" si="70"/>
        <v>6.8751560549313346</v>
      </c>
      <c r="O79" s="143">
        <f t="shared" si="71"/>
        <v>16.302495435179548</v>
      </c>
      <c r="P79" s="52">
        <f t="shared" si="72"/>
        <v>1.3712182392552787</v>
      </c>
    </row>
    <row r="80" spans="1:16" ht="20.100000000000001" customHeight="1">
      <c r="A80" s="38" t="s">
        <v>225</v>
      </c>
      <c r="B80" s="8"/>
      <c r="C80" s="413">
        <v>14.13</v>
      </c>
      <c r="D80" s="247">
        <f t="shared" si="76"/>
        <v>0</v>
      </c>
      <c r="E80" s="215">
        <f t="shared" si="77"/>
        <v>8.6944750395343256E-3</v>
      </c>
      <c r="F80" s="52"/>
      <c r="H80" s="19"/>
      <c r="I80" s="140">
        <v>9.923</v>
      </c>
      <c r="J80" s="214">
        <f t="shared" si="78"/>
        <v>0</v>
      </c>
      <c r="K80" s="215">
        <f t="shared" si="79"/>
        <v>8.0526771519994541E-3</v>
      </c>
      <c r="L80" s="52"/>
      <c r="N80" s="40"/>
      <c r="O80" s="143">
        <f t="shared" ref="O80" si="80">(I80/C80)*10</f>
        <v>7.0226468506723281</v>
      </c>
      <c r="P80" s="52"/>
    </row>
    <row r="81" spans="1:16" ht="20.100000000000001" customHeight="1">
      <c r="A81" s="38" t="s">
        <v>184</v>
      </c>
      <c r="B81" s="8">
        <v>35.18</v>
      </c>
      <c r="C81" s="413">
        <v>7.81</v>
      </c>
      <c r="D81" s="247">
        <f t="shared" si="76"/>
        <v>2.9447708971590245E-2</v>
      </c>
      <c r="E81" s="215">
        <f t="shared" si="77"/>
        <v>4.8056511011155753E-3</v>
      </c>
      <c r="F81" s="52">
        <f t="shared" si="57"/>
        <v>-0.77799886299033549</v>
      </c>
      <c r="H81" s="19">
        <v>24.364000000000001</v>
      </c>
      <c r="I81" s="140">
        <v>4.875</v>
      </c>
      <c r="J81" s="214">
        <f t="shared" si="78"/>
        <v>2.0934706640007076E-2</v>
      </c>
      <c r="K81" s="215">
        <f t="shared" si="79"/>
        <v>3.9561424081424306E-3</v>
      </c>
      <c r="L81" s="52">
        <f t="shared" si="69"/>
        <v>-0.79990970284025609</v>
      </c>
      <c r="N81" s="40">
        <f t="shared" ref="N81" si="81">(H81/B81)*10</f>
        <v>6.9255258669698696</v>
      </c>
      <c r="O81" s="143">
        <f t="shared" ref="O81:O84" si="82">(I81/C81)*10</f>
        <v>6.2419974391805377</v>
      </c>
      <c r="P81" s="52">
        <f t="shared" ref="P81" si="83">(O81-N81)/N81</f>
        <v>-9.8696971308605705E-2</v>
      </c>
    </row>
    <row r="82" spans="1:16" ht="20.100000000000001" customHeight="1">
      <c r="A82" s="38" t="s">
        <v>222</v>
      </c>
      <c r="B82" s="8"/>
      <c r="C82" s="413">
        <v>10.8</v>
      </c>
      <c r="D82" s="247">
        <f t="shared" si="76"/>
        <v>0</v>
      </c>
      <c r="E82" s="215">
        <f t="shared" si="77"/>
        <v>6.6454586289434337E-3</v>
      </c>
      <c r="F82" s="52"/>
      <c r="H82" s="19"/>
      <c r="I82" s="140">
        <v>4.702</v>
      </c>
      <c r="J82" s="214">
        <f t="shared" si="78"/>
        <v>0</v>
      </c>
      <c r="K82" s="215">
        <f t="shared" si="79"/>
        <v>3.8157500724278382E-3</v>
      </c>
      <c r="L82" s="52"/>
      <c r="N82" s="40" t="e">
        <f t="shared" ref="N82:N83" si="84">(H82/B82)*10</f>
        <v>#DIV/0!</v>
      </c>
      <c r="O82" s="143">
        <f t="shared" ref="O82:O83" si="85">(I82/C82)*10</f>
        <v>4.3537037037037036</v>
      </c>
      <c r="P82" s="52"/>
    </row>
    <row r="83" spans="1:16" ht="20.100000000000001" customHeight="1">
      <c r="A83" s="38" t="s">
        <v>172</v>
      </c>
      <c r="B83" s="8">
        <v>6.83</v>
      </c>
      <c r="C83" s="413">
        <v>5.27</v>
      </c>
      <c r="D83" s="247">
        <f t="shared" si="76"/>
        <v>5.7171077963604714E-3</v>
      </c>
      <c r="E83" s="215">
        <f t="shared" si="77"/>
        <v>3.242737682827027E-3</v>
      </c>
      <c r="F83" s="52">
        <f t="shared" si="57"/>
        <v>-0.22840409956076141</v>
      </c>
      <c r="H83" s="19">
        <v>7.2149999999999999</v>
      </c>
      <c r="I83" s="140">
        <v>2.0550000000000002</v>
      </c>
      <c r="J83" s="214">
        <f t="shared" si="78"/>
        <v>6.199470875375597E-3</v>
      </c>
      <c r="K83" s="215">
        <f t="shared" si="79"/>
        <v>1.667666184355425E-3</v>
      </c>
      <c r="L83" s="52">
        <f t="shared" si="69"/>
        <v>-0.71517671517671522</v>
      </c>
      <c r="N83" s="40">
        <f t="shared" si="84"/>
        <v>10.563689604685212</v>
      </c>
      <c r="O83" s="143">
        <f t="shared" si="85"/>
        <v>3.8994307400379515</v>
      </c>
      <c r="P83" s="52">
        <f t="shared" ref="P83" si="86">(O83-N83)/N83</f>
        <v>-0.63086469917589449</v>
      </c>
    </row>
    <row r="84" spans="1:16" ht="20.100000000000001" customHeight="1">
      <c r="A84" s="38" t="s">
        <v>231</v>
      </c>
      <c r="B84" s="8"/>
      <c r="C84" s="413">
        <v>0.18</v>
      </c>
      <c r="D84" s="247">
        <f t="shared" si="76"/>
        <v>0</v>
      </c>
      <c r="E84" s="215">
        <f t="shared" si="77"/>
        <v>1.1075764381572389E-4</v>
      </c>
      <c r="F84" s="52"/>
      <c r="H84" s="19"/>
      <c r="I84" s="140">
        <v>0.54800000000000004</v>
      </c>
      <c r="J84" s="214">
        <f t="shared" si="78"/>
        <v>0</v>
      </c>
      <c r="K84" s="215">
        <f t="shared" si="79"/>
        <v>4.4471098249477999E-4</v>
      </c>
      <c r="L84" s="52"/>
      <c r="N84" s="40"/>
      <c r="O84" s="143">
        <f t="shared" si="82"/>
        <v>30.444444444444446</v>
      </c>
      <c r="P84" s="52"/>
    </row>
    <row r="85" spans="1:16" ht="20.100000000000001" customHeight="1">
      <c r="A85" s="38" t="s">
        <v>189</v>
      </c>
      <c r="B85" s="8"/>
      <c r="C85" s="413">
        <v>0.23</v>
      </c>
      <c r="D85" s="247">
        <f t="shared" si="76"/>
        <v>0</v>
      </c>
      <c r="E85" s="215">
        <f t="shared" si="77"/>
        <v>1.415236559867583E-4</v>
      </c>
      <c r="F85" s="52"/>
      <c r="H85" s="19"/>
      <c r="I85" s="140">
        <v>7.5999999999999998E-2</v>
      </c>
      <c r="J85" s="214">
        <f t="shared" si="78"/>
        <v>0</v>
      </c>
      <c r="K85" s="215">
        <f t="shared" si="79"/>
        <v>6.1675245747451233E-5</v>
      </c>
      <c r="L85" s="52"/>
      <c r="N85" s="40"/>
      <c r="O85" s="143">
        <f t="shared" ref="O85:O89" si="87">(I85/C85)*10</f>
        <v>3.3043478260869561</v>
      </c>
      <c r="P85" s="52"/>
    </row>
    <row r="86" spans="1:16" ht="20.100000000000001" customHeight="1">
      <c r="A86" s="38" t="s">
        <v>204</v>
      </c>
      <c r="B86" s="8">
        <v>0.23</v>
      </c>
      <c r="C86" s="413">
        <v>0.23</v>
      </c>
      <c r="D86" s="247">
        <f t="shared" si="76"/>
        <v>1.9252339577787824E-4</v>
      </c>
      <c r="E86" s="215">
        <f t="shared" si="77"/>
        <v>1.415236559867583E-4</v>
      </c>
      <c r="F86" s="52">
        <f t="shared" si="57"/>
        <v>0</v>
      </c>
      <c r="H86" s="19">
        <v>7.1999999999999995E-2</v>
      </c>
      <c r="I86" s="140">
        <v>7.1999999999999995E-2</v>
      </c>
      <c r="J86" s="214">
        <f t="shared" si="78"/>
        <v>6.1865821625369782E-5</v>
      </c>
      <c r="K86" s="215">
        <f t="shared" si="79"/>
        <v>5.8429180181795901E-5</v>
      </c>
      <c r="L86" s="52">
        <f t="shared" ref="L86:L93" si="88">(I86-H86)/H86</f>
        <v>0</v>
      </c>
      <c r="N86" s="40">
        <f t="shared" ref="N86:N93" si="89">(H86/B86)*10</f>
        <v>3.1304347826086953</v>
      </c>
      <c r="O86" s="143">
        <f t="shared" si="87"/>
        <v>3.1304347826086953</v>
      </c>
      <c r="P86" s="52">
        <f t="shared" ref="P86" si="90">(O86-N86)/N86</f>
        <v>0</v>
      </c>
    </row>
    <row r="87" spans="1:16" ht="20.100000000000001" customHeight="1">
      <c r="A87" s="38" t="s">
        <v>228</v>
      </c>
      <c r="B87" s="8"/>
      <c r="C87" s="413">
        <v>0.02</v>
      </c>
      <c r="D87" s="247">
        <f t="shared" si="76"/>
        <v>0</v>
      </c>
      <c r="E87" s="215">
        <f t="shared" si="77"/>
        <v>1.2306404868413765E-5</v>
      </c>
      <c r="F87" s="52"/>
      <c r="H87" s="19"/>
      <c r="I87" s="140">
        <v>1.7000000000000001E-2</v>
      </c>
      <c r="J87" s="214">
        <f t="shared" si="78"/>
        <v>0</v>
      </c>
      <c r="K87" s="215">
        <f t="shared" si="79"/>
        <v>1.3795778654035144E-5</v>
      </c>
      <c r="L87" s="52"/>
      <c r="N87" s="40"/>
      <c r="O87" s="143">
        <f t="shared" si="87"/>
        <v>8.5</v>
      </c>
      <c r="P87" s="52"/>
    </row>
    <row r="88" spans="1:16" ht="20.100000000000001" customHeight="1">
      <c r="A88" s="38" t="s">
        <v>215</v>
      </c>
      <c r="B88" s="8"/>
      <c r="C88" s="413">
        <v>0.01</v>
      </c>
      <c r="D88" s="247">
        <f t="shared" si="76"/>
        <v>0</v>
      </c>
      <c r="E88" s="215">
        <f t="shared" si="77"/>
        <v>6.1532024342068827E-6</v>
      </c>
      <c r="F88" s="52"/>
      <c r="H88" s="19"/>
      <c r="I88" s="140">
        <v>1.4E-2</v>
      </c>
      <c r="J88" s="214">
        <f t="shared" si="78"/>
        <v>0</v>
      </c>
      <c r="K88" s="215">
        <f t="shared" si="79"/>
        <v>1.1361229479793647E-5</v>
      </c>
      <c r="L88" s="52"/>
      <c r="N88" s="40"/>
      <c r="O88" s="143">
        <f t="shared" si="87"/>
        <v>14</v>
      </c>
      <c r="P88" s="52"/>
    </row>
    <row r="89" spans="1:16" ht="20.100000000000001" customHeight="1">
      <c r="A89" s="38" t="s">
        <v>242</v>
      </c>
      <c r="B89" s="8"/>
      <c r="C89" s="413">
        <v>0.01</v>
      </c>
      <c r="D89" s="247">
        <f t="shared" si="76"/>
        <v>0</v>
      </c>
      <c r="E89" s="215">
        <f t="shared" si="77"/>
        <v>6.1532024342068827E-6</v>
      </c>
      <c r="F89" s="52"/>
      <c r="H89" s="19"/>
      <c r="I89" s="140">
        <v>1E-3</v>
      </c>
      <c r="J89" s="214">
        <f t="shared" si="78"/>
        <v>0</v>
      </c>
      <c r="K89" s="215">
        <f t="shared" si="79"/>
        <v>8.1151639141383196E-7</v>
      </c>
      <c r="L89" s="52"/>
      <c r="N89" s="40"/>
      <c r="O89" s="143">
        <f t="shared" si="87"/>
        <v>1</v>
      </c>
      <c r="P89" s="52"/>
    </row>
    <row r="90" spans="1:16" ht="20.100000000000001" customHeight="1">
      <c r="A90" s="38" t="s">
        <v>206</v>
      </c>
      <c r="B90" s="8">
        <v>4.33</v>
      </c>
      <c r="C90" s="413"/>
      <c r="D90" s="247">
        <f t="shared" si="76"/>
        <v>3.6244621900791861E-3</v>
      </c>
      <c r="E90" s="215">
        <f t="shared" si="77"/>
        <v>0</v>
      </c>
      <c r="F90" s="52">
        <f t="shared" si="57"/>
        <v>-1</v>
      </c>
      <c r="H90" s="19">
        <v>4.8309999999999995</v>
      </c>
      <c r="I90" s="140"/>
      <c r="J90" s="214">
        <f t="shared" si="78"/>
        <v>4.1510247815577973E-3</v>
      </c>
      <c r="K90" s="215">
        <f t="shared" si="79"/>
        <v>0</v>
      </c>
      <c r="L90" s="52">
        <f t="shared" si="88"/>
        <v>-1</v>
      </c>
      <c r="N90" s="40">
        <f t="shared" si="89"/>
        <v>11.15704387990762</v>
      </c>
      <c r="O90" s="143"/>
      <c r="P90" s="52"/>
    </row>
    <row r="91" spans="1:16" ht="20.100000000000001" customHeight="1">
      <c r="A91" s="38" t="s">
        <v>224</v>
      </c>
      <c r="B91" s="8">
        <v>12.6</v>
      </c>
      <c r="C91" s="413"/>
      <c r="D91" s="247">
        <f t="shared" si="76"/>
        <v>1.0546933855657678E-2</v>
      </c>
      <c r="E91" s="215">
        <f t="shared" si="77"/>
        <v>0</v>
      </c>
      <c r="F91" s="52">
        <f t="shared" si="57"/>
        <v>-1</v>
      </c>
      <c r="H91" s="19">
        <v>8.3219999999999992</v>
      </c>
      <c r="I91" s="140"/>
      <c r="J91" s="214">
        <f>H91/$H$95</f>
        <v>7.1506578828656577E-3</v>
      </c>
      <c r="K91" s="215">
        <f>I91/$I$95</f>
        <v>0</v>
      </c>
      <c r="L91" s="52">
        <f t="shared" si="88"/>
        <v>-1</v>
      </c>
      <c r="N91" s="40">
        <f t="shared" si="89"/>
        <v>6.6047619047619044</v>
      </c>
      <c r="O91" s="143"/>
      <c r="P91" s="52"/>
    </row>
    <row r="92" spans="1:16" ht="20.100000000000001" customHeight="1">
      <c r="A92" s="38" t="s">
        <v>243</v>
      </c>
      <c r="B92" s="8">
        <v>0.04</v>
      </c>
      <c r="C92" s="413"/>
      <c r="D92" s="247">
        <f>B92/$B$95</f>
        <v>3.3482329700500566E-5</v>
      </c>
      <c r="E92" s="215">
        <f>C92/$C$95</f>
        <v>0</v>
      </c>
      <c r="F92" s="52">
        <f t="shared" si="57"/>
        <v>-1</v>
      </c>
      <c r="H92" s="19">
        <v>0.111</v>
      </c>
      <c r="I92" s="140"/>
      <c r="J92" s="214">
        <f>H92/$H$95</f>
        <v>9.537647500577842E-5</v>
      </c>
      <c r="K92" s="215">
        <f>I92/$I$95</f>
        <v>0</v>
      </c>
      <c r="L92" s="52">
        <f t="shared" si="88"/>
        <v>-1</v>
      </c>
      <c r="N92" s="40">
        <f t="shared" si="89"/>
        <v>27.75</v>
      </c>
      <c r="O92" s="143"/>
      <c r="P92" s="52"/>
    </row>
    <row r="93" spans="1:16" ht="20.100000000000001" customHeight="1">
      <c r="A93" s="38" t="s">
        <v>229</v>
      </c>
      <c r="B93" s="8">
        <v>2.06</v>
      </c>
      <c r="C93" s="413"/>
      <c r="D93" s="247">
        <f>B93/$B$95</f>
        <v>1.7243399795757791E-3</v>
      </c>
      <c r="E93" s="215">
        <f>C93/$C$95</f>
        <v>0</v>
      </c>
      <c r="F93" s="52">
        <f t="shared" si="57"/>
        <v>-1</v>
      </c>
      <c r="H93" s="19">
        <v>1.718</v>
      </c>
      <c r="I93" s="140"/>
      <c r="J93" s="214">
        <f>H93/$H$95</f>
        <v>1.476187243783129E-3</v>
      </c>
      <c r="K93" s="215">
        <f>I93/$I$95</f>
        <v>0</v>
      </c>
      <c r="L93" s="52">
        <f t="shared" si="88"/>
        <v>-1</v>
      </c>
      <c r="N93" s="40">
        <f t="shared" si="89"/>
        <v>8.339805825242717</v>
      </c>
      <c r="O93" s="143"/>
      <c r="P93" s="52"/>
    </row>
    <row r="94" spans="1:16" ht="20.100000000000001" customHeight="1" thickBot="1">
      <c r="A94" s="8" t="s">
        <v>17</v>
      </c>
      <c r="B94" s="196">
        <f>B95-SUM(B68:B93)</f>
        <v>48.940000000000055</v>
      </c>
      <c r="C94" s="22">
        <f>C95-SUM(C68:C93)</f>
        <v>0</v>
      </c>
      <c r="D94" s="247">
        <f>B94/$B$95</f>
        <v>4.0965630388562484E-2</v>
      </c>
      <c r="E94" s="215">
        <f>C94/$C$95</f>
        <v>0</v>
      </c>
      <c r="F94" s="52">
        <f t="shared" si="57"/>
        <v>-1</v>
      </c>
      <c r="H94" s="196">
        <f>H95-SUM(H68:H93)</f>
        <v>44.529000000000451</v>
      </c>
      <c r="I94" s="119">
        <f>I95-SUM(I68:I93)</f>
        <v>0</v>
      </c>
      <c r="J94" s="214">
        <f>H94/$H$95</f>
        <v>3.8261432932723875E-2</v>
      </c>
      <c r="K94" s="215">
        <f>I94/$I$95</f>
        <v>0</v>
      </c>
      <c r="L94" s="52">
        <f t="shared" si="60"/>
        <v>-1</v>
      </c>
      <c r="N94" s="40">
        <f t="shared" ref="N94" si="91">(H94/B94)*10</f>
        <v>9.0986922762567222</v>
      </c>
      <c r="O94" s="143"/>
      <c r="P94" s="52">
        <f t="shared" ref="P94" si="92">(O94-N94)/N94</f>
        <v>-1</v>
      </c>
    </row>
    <row r="95" spans="1:16" ht="26.25" customHeight="1" thickBot="1">
      <c r="A95" s="12" t="s">
        <v>18</v>
      </c>
      <c r="B95" s="17">
        <v>1194.6599999999999</v>
      </c>
      <c r="C95" s="145">
        <v>1625.17</v>
      </c>
      <c r="D95" s="243">
        <f>SUM(D68:D94)</f>
        <v>1</v>
      </c>
      <c r="E95" s="244">
        <f>SUM(E68:E94)</f>
        <v>0.99999999999999989</v>
      </c>
      <c r="F95" s="57">
        <f>(C95-B95)/B95</f>
        <v>0.36036194398406263</v>
      </c>
      <c r="G95" s="1"/>
      <c r="H95" s="17">
        <v>1163.8090000000002</v>
      </c>
      <c r="I95" s="145">
        <v>1232.261</v>
      </c>
      <c r="J95" s="255">
        <f>H95/$H$95</f>
        <v>1</v>
      </c>
      <c r="K95" s="244">
        <f>I95/$I$95</f>
        <v>1</v>
      </c>
      <c r="L95" s="57">
        <f>(I95-H95)/H95</f>
        <v>5.8817211415274982E-2</v>
      </c>
      <c r="M95" s="1"/>
      <c r="N95" s="37">
        <f t="shared" ref="N95:O95" si="93">(H95/B95)*10</f>
        <v>9.7417591616024666</v>
      </c>
      <c r="O95" s="150">
        <f t="shared" si="93"/>
        <v>7.5823513847782076</v>
      </c>
      <c r="P95" s="57">
        <f>(O95-N95)/N95</f>
        <v>-0.22166507516790715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2 J7:L12 J32:L33 D33:F33 N7:P12 N52:P52 D25:E32 J25:K31 N32:P33 D62:F62 J62:L62 J60:K60 N62:P62 D58:E61 K57:K59 D19:E19 D18:E18 J21:K24 J18:K19 D68:E73 N39:P47 K39:L47 D39:F47 K53:K55 D53:E55 D21:E24 D20:E20 J20:K20 J61:K61 D16:F17 D15:E15 D14:F14 D13:E13 J14:L14 J13:K13 J16:L17 J15:K15 N14:P14 O13 N16:P17 O1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>
      <c r="A1" s="30" t="s">
        <v>45</v>
      </c>
      <c r="B1" s="4"/>
    </row>
    <row r="3" spans="1:20" ht="15.75" thickBot="1"/>
    <row r="4" spans="1:20">
      <c r="A4" s="441" t="s">
        <v>3</v>
      </c>
      <c r="B4" s="428"/>
      <c r="C4" s="428"/>
      <c r="D4" s="464" t="s">
        <v>1</v>
      </c>
      <c r="E4" s="511"/>
      <c r="F4" s="454" t="s">
        <v>13</v>
      </c>
      <c r="G4" s="454"/>
      <c r="H4" s="510" t="s">
        <v>34</v>
      </c>
      <c r="I4" s="511"/>
      <c r="K4" s="464" t="s">
        <v>19</v>
      </c>
      <c r="L4" s="511"/>
      <c r="M4" s="454" t="s">
        <v>13</v>
      </c>
      <c r="N4" s="454"/>
      <c r="O4" s="510" t="s">
        <v>34</v>
      </c>
      <c r="P4" s="511"/>
      <c r="R4" s="464" t="s">
        <v>22</v>
      </c>
      <c r="S4" s="454"/>
      <c r="T4" s="69" t="s">
        <v>0</v>
      </c>
    </row>
    <row r="5" spans="1:20">
      <c r="A5" s="455"/>
      <c r="B5" s="429"/>
      <c r="C5" s="429"/>
      <c r="D5" s="512" t="s">
        <v>40</v>
      </c>
      <c r="E5" s="513"/>
      <c r="F5" s="514" t="str">
        <f>D5</f>
        <v>jan - mar</v>
      </c>
      <c r="G5" s="514"/>
      <c r="H5" s="512" t="str">
        <f>F5</f>
        <v>jan - mar</v>
      </c>
      <c r="I5" s="513"/>
      <c r="K5" s="512" t="str">
        <f>D5</f>
        <v>jan - mar</v>
      </c>
      <c r="L5" s="513"/>
      <c r="M5" s="514" t="str">
        <f>D5</f>
        <v>jan - mar</v>
      </c>
      <c r="N5" s="514"/>
      <c r="O5" s="512" t="str">
        <f>D5</f>
        <v>jan - mar</v>
      </c>
      <c r="P5" s="513"/>
      <c r="R5" s="512" t="str">
        <f>D5</f>
        <v>jan - mar</v>
      </c>
      <c r="S5" s="514"/>
      <c r="T5" s="67" t="s">
        <v>35</v>
      </c>
    </row>
    <row r="6" spans="1:20" ht="15.75" thickBot="1">
      <c r="A6" s="455"/>
      <c r="B6" s="429"/>
      <c r="C6" s="429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>
      <c r="A8" s="73" t="s">
        <v>43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>
      <c r="A9" s="77" t="s">
        <v>42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>
      <c r="A10" s="46"/>
      <c r="B10" s="74" t="s">
        <v>41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>
      <c r="A11" s="46"/>
      <c r="B11" s="74" t="s">
        <v>44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>
      <c r="A13" s="73" t="s">
        <v>43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>
      <c r="A14" s="77" t="s">
        <v>42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>
      <c r="A15" s="46"/>
      <c r="B15" s="74" t="s">
        <v>41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>
      <c r="A16" s="46"/>
      <c r="B16" s="74" t="s">
        <v>44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>
      <c r="A18" s="73" t="s">
        <v>43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>
      <c r="A19" s="77" t="s">
        <v>42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>
      <c r="A20" s="46"/>
      <c r="B20" s="74" t="s">
        <v>41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>
      <c r="A21" s="75"/>
      <c r="B21" s="76" t="s">
        <v>44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>
      <c r="J22" s="1"/>
    </row>
    <row r="23" spans="1:20" s="42" customFormat="1" ht="15" customHeight="1">
      <c r="A23" s="441" t="s">
        <v>2</v>
      </c>
      <c r="B23" s="428"/>
      <c r="C23" s="428"/>
      <c r="D23" s="464" t="s">
        <v>1</v>
      </c>
      <c r="E23" s="511"/>
      <c r="F23" s="454" t="s">
        <v>13</v>
      </c>
      <c r="G23" s="454"/>
      <c r="H23" s="510" t="s">
        <v>34</v>
      </c>
      <c r="I23" s="511"/>
      <c r="J23"/>
      <c r="K23" s="464" t="s">
        <v>19</v>
      </c>
      <c r="L23" s="511"/>
      <c r="M23" s="454" t="s">
        <v>13</v>
      </c>
      <c r="N23" s="454"/>
      <c r="O23" s="510" t="s">
        <v>34</v>
      </c>
      <c r="P23" s="511"/>
      <c r="Q23"/>
      <c r="R23" s="464" t="s">
        <v>22</v>
      </c>
      <c r="S23" s="454"/>
      <c r="T23" s="69" t="s">
        <v>0</v>
      </c>
    </row>
    <row r="24" spans="1:20" s="3" customFormat="1" ht="15" customHeight="1">
      <c r="A24" s="455"/>
      <c r="B24" s="429"/>
      <c r="C24" s="429"/>
      <c r="D24" s="512" t="s">
        <v>40</v>
      </c>
      <c r="E24" s="513"/>
      <c r="F24" s="514" t="str">
        <f>D24</f>
        <v>jan - mar</v>
      </c>
      <c r="G24" s="514"/>
      <c r="H24" s="512" t="str">
        <f>F24</f>
        <v>jan - mar</v>
      </c>
      <c r="I24" s="513"/>
      <c r="J24"/>
      <c r="K24" s="512" t="str">
        <f>D24</f>
        <v>jan - mar</v>
      </c>
      <c r="L24" s="513"/>
      <c r="M24" s="514" t="str">
        <f>D24</f>
        <v>jan - mar</v>
      </c>
      <c r="N24" s="514"/>
      <c r="O24" s="512" t="str">
        <f>D24</f>
        <v>jan - mar</v>
      </c>
      <c r="P24" s="513"/>
      <c r="Q24"/>
      <c r="R24" s="512" t="str">
        <f>D24</f>
        <v>jan - mar</v>
      </c>
      <c r="S24" s="514"/>
      <c r="T24" s="67" t="s">
        <v>35</v>
      </c>
    </row>
    <row r="25" spans="1:20" ht="15.75" customHeight="1" thickBot="1">
      <c r="A25" s="455"/>
      <c r="B25" s="429"/>
      <c r="C25" s="429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>
      <c r="A27" s="73" t="s">
        <v>43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>
      <c r="A28" s="77" t="s">
        <v>42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>
      <c r="A29" s="46"/>
      <c r="B29" s="74" t="s">
        <v>41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>
      <c r="A30" s="46"/>
      <c r="B30" s="74" t="s">
        <v>44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>
      <c r="A32" s="73" t="s">
        <v>43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>
      <c r="A33" s="77" t="s">
        <v>42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>
      <c r="A34" s="46"/>
      <c r="B34" s="74" t="s">
        <v>41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>
      <c r="A35" s="46"/>
      <c r="B35" s="74" t="s">
        <v>44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>
      <c r="A37" s="73" t="s">
        <v>43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>
      <c r="A38" s="77" t="s">
        <v>42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>
      <c r="A39" s="46"/>
      <c r="B39" s="74" t="s">
        <v>41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>
      <c r="A40" s="75"/>
      <c r="B40" s="76" t="s">
        <v>44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/>
    <row r="42" spans="1:20" ht="15" customHeight="1">
      <c r="A42" s="441" t="s">
        <v>2</v>
      </c>
      <c r="B42" s="428"/>
      <c r="C42" s="428"/>
      <c r="D42" s="464" t="s">
        <v>1</v>
      </c>
      <c r="E42" s="511"/>
      <c r="F42" s="454" t="s">
        <v>13</v>
      </c>
      <c r="G42" s="454"/>
      <c r="H42" s="510" t="s">
        <v>34</v>
      </c>
      <c r="I42" s="511"/>
      <c r="K42" s="464" t="s">
        <v>19</v>
      </c>
      <c r="L42" s="511"/>
      <c r="M42" s="454" t="s">
        <v>13</v>
      </c>
      <c r="N42" s="454"/>
      <c r="O42" s="510" t="s">
        <v>34</v>
      </c>
      <c r="P42" s="511"/>
      <c r="R42" s="464" t="s">
        <v>22</v>
      </c>
      <c r="S42" s="454"/>
      <c r="T42" s="69" t="s">
        <v>0</v>
      </c>
    </row>
    <row r="43" spans="1:20" ht="15" customHeight="1">
      <c r="A43" s="455"/>
      <c r="B43" s="429"/>
      <c r="C43" s="429"/>
      <c r="D43" s="512" t="s">
        <v>40</v>
      </c>
      <c r="E43" s="513"/>
      <c r="F43" s="514" t="str">
        <f>D43</f>
        <v>jan - mar</v>
      </c>
      <c r="G43" s="514"/>
      <c r="H43" s="512" t="str">
        <f>F43</f>
        <v>jan - mar</v>
      </c>
      <c r="I43" s="513"/>
      <c r="K43" s="512" t="str">
        <f>D43</f>
        <v>jan - mar</v>
      </c>
      <c r="L43" s="513"/>
      <c r="M43" s="514" t="str">
        <f>D43</f>
        <v>jan - mar</v>
      </c>
      <c r="N43" s="514"/>
      <c r="O43" s="512" t="str">
        <f>D43</f>
        <v>jan - mar</v>
      </c>
      <c r="P43" s="513"/>
      <c r="R43" s="512" t="str">
        <f>D43</f>
        <v>jan - mar</v>
      </c>
      <c r="S43" s="514"/>
      <c r="T43" s="67" t="s">
        <v>35</v>
      </c>
    </row>
    <row r="44" spans="1:20" ht="15.75" customHeight="1" thickBot="1">
      <c r="A44" s="455"/>
      <c r="B44" s="429"/>
      <c r="C44" s="429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>
      <c r="A46" s="73" t="s">
        <v>43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>
      <c r="A47" s="77" t="s">
        <v>42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>
      <c r="A48" s="46"/>
      <c r="B48" s="74" t="s">
        <v>41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>
      <c r="A49" s="46"/>
      <c r="B49" s="74" t="s">
        <v>44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>
      <c r="A51" s="73" t="s">
        <v>43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>
      <c r="A52" s="77" t="s">
        <v>42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>
      <c r="A53" s="46"/>
      <c r="B53" s="74" t="s">
        <v>41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>
      <c r="A54" s="46"/>
      <c r="B54" s="74" t="s">
        <v>44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>
      <c r="A56" s="73" t="s">
        <v>43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>
      <c r="A57" s="77" t="s">
        <v>42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>
      <c r="A58" s="46"/>
      <c r="B58" s="74" t="s">
        <v>41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>
      <c r="A59" s="75"/>
      <c r="B59" s="76" t="s">
        <v>44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M36"/>
  <sheetViews>
    <sheetView showGridLines="0" topLeftCell="H1" zoomScaleNormal="100" workbookViewId="0">
      <selection activeCell="AA29" sqref="AA29"/>
    </sheetView>
  </sheetViews>
  <sheetFormatPr defaultRowHeight="15"/>
  <cols>
    <col min="1" max="1" width="19.42578125" bestFit="1" customWidth="1"/>
    <col min="21" max="21" width="18.5703125" customWidth="1"/>
    <col min="22" max="23" width="9.140625" customWidth="1"/>
    <col min="24" max="25" width="9.7109375" customWidth="1"/>
    <col min="263" max="263" width="19.42578125" bestFit="1" customWidth="1"/>
    <col min="273" max="273" width="18.5703125" customWidth="1"/>
    <col min="274" max="275" width="9.140625" customWidth="1"/>
    <col min="276" max="276" width="0" hidden="1" customWidth="1"/>
    <col min="277" max="278" width="9.85546875" customWidth="1"/>
    <col min="519" max="519" width="19.42578125" bestFit="1" customWidth="1"/>
    <col min="529" max="529" width="18.5703125" customWidth="1"/>
    <col min="530" max="531" width="9.140625" customWidth="1"/>
    <col min="532" max="532" width="0" hidden="1" customWidth="1"/>
    <col min="533" max="534" width="9.85546875" customWidth="1"/>
    <col min="775" max="775" width="19.42578125" bestFit="1" customWidth="1"/>
    <col min="785" max="785" width="18.5703125" customWidth="1"/>
    <col min="786" max="787" width="9.140625" customWidth="1"/>
    <col min="788" max="788" width="0" hidden="1" customWidth="1"/>
    <col min="789" max="790" width="9.85546875" customWidth="1"/>
    <col min="1031" max="1031" width="19.42578125" bestFit="1" customWidth="1"/>
    <col min="1041" max="1041" width="18.5703125" customWidth="1"/>
    <col min="1042" max="1043" width="9.140625" customWidth="1"/>
    <col min="1044" max="1044" width="0" hidden="1" customWidth="1"/>
    <col min="1045" max="1046" width="9.85546875" customWidth="1"/>
    <col min="1287" max="1287" width="19.42578125" bestFit="1" customWidth="1"/>
    <col min="1297" max="1297" width="18.5703125" customWidth="1"/>
    <col min="1298" max="1299" width="9.140625" customWidth="1"/>
    <col min="1300" max="1300" width="0" hidden="1" customWidth="1"/>
    <col min="1301" max="1302" width="9.85546875" customWidth="1"/>
    <col min="1543" max="1543" width="19.42578125" bestFit="1" customWidth="1"/>
    <col min="1553" max="1553" width="18.5703125" customWidth="1"/>
    <col min="1554" max="1555" width="9.140625" customWidth="1"/>
    <col min="1556" max="1556" width="0" hidden="1" customWidth="1"/>
    <col min="1557" max="1558" width="9.85546875" customWidth="1"/>
    <col min="1799" max="1799" width="19.42578125" bestFit="1" customWidth="1"/>
    <col min="1809" max="1809" width="18.5703125" customWidth="1"/>
    <col min="1810" max="1811" width="9.140625" customWidth="1"/>
    <col min="1812" max="1812" width="0" hidden="1" customWidth="1"/>
    <col min="1813" max="1814" width="9.85546875" customWidth="1"/>
    <col min="2055" max="2055" width="19.42578125" bestFit="1" customWidth="1"/>
    <col min="2065" max="2065" width="18.5703125" customWidth="1"/>
    <col min="2066" max="2067" width="9.140625" customWidth="1"/>
    <col min="2068" max="2068" width="0" hidden="1" customWidth="1"/>
    <col min="2069" max="2070" width="9.85546875" customWidth="1"/>
    <col min="2311" max="2311" width="19.42578125" bestFit="1" customWidth="1"/>
    <col min="2321" max="2321" width="18.5703125" customWidth="1"/>
    <col min="2322" max="2323" width="9.140625" customWidth="1"/>
    <col min="2324" max="2324" width="0" hidden="1" customWidth="1"/>
    <col min="2325" max="2326" width="9.85546875" customWidth="1"/>
    <col min="2567" max="2567" width="19.42578125" bestFit="1" customWidth="1"/>
    <col min="2577" max="2577" width="18.5703125" customWidth="1"/>
    <col min="2578" max="2579" width="9.140625" customWidth="1"/>
    <col min="2580" max="2580" width="0" hidden="1" customWidth="1"/>
    <col min="2581" max="2582" width="9.85546875" customWidth="1"/>
    <col min="2823" max="2823" width="19.42578125" bestFit="1" customWidth="1"/>
    <col min="2833" max="2833" width="18.5703125" customWidth="1"/>
    <col min="2834" max="2835" width="9.140625" customWidth="1"/>
    <col min="2836" max="2836" width="0" hidden="1" customWidth="1"/>
    <col min="2837" max="2838" width="9.85546875" customWidth="1"/>
    <col min="3079" max="3079" width="19.42578125" bestFit="1" customWidth="1"/>
    <col min="3089" max="3089" width="18.5703125" customWidth="1"/>
    <col min="3090" max="3091" width="9.140625" customWidth="1"/>
    <col min="3092" max="3092" width="0" hidden="1" customWidth="1"/>
    <col min="3093" max="3094" width="9.85546875" customWidth="1"/>
    <col min="3335" max="3335" width="19.42578125" bestFit="1" customWidth="1"/>
    <col min="3345" max="3345" width="18.5703125" customWidth="1"/>
    <col min="3346" max="3347" width="9.140625" customWidth="1"/>
    <col min="3348" max="3348" width="0" hidden="1" customWidth="1"/>
    <col min="3349" max="3350" width="9.85546875" customWidth="1"/>
    <col min="3591" max="3591" width="19.42578125" bestFit="1" customWidth="1"/>
    <col min="3601" max="3601" width="18.5703125" customWidth="1"/>
    <col min="3602" max="3603" width="9.140625" customWidth="1"/>
    <col min="3604" max="3604" width="0" hidden="1" customWidth="1"/>
    <col min="3605" max="3606" width="9.85546875" customWidth="1"/>
    <col min="3847" max="3847" width="19.42578125" bestFit="1" customWidth="1"/>
    <col min="3857" max="3857" width="18.5703125" customWidth="1"/>
    <col min="3858" max="3859" width="9.140625" customWidth="1"/>
    <col min="3860" max="3860" width="0" hidden="1" customWidth="1"/>
    <col min="3861" max="3862" width="9.85546875" customWidth="1"/>
    <col min="4103" max="4103" width="19.42578125" bestFit="1" customWidth="1"/>
    <col min="4113" max="4113" width="18.5703125" customWidth="1"/>
    <col min="4114" max="4115" width="9.140625" customWidth="1"/>
    <col min="4116" max="4116" width="0" hidden="1" customWidth="1"/>
    <col min="4117" max="4118" width="9.85546875" customWidth="1"/>
    <col min="4359" max="4359" width="19.42578125" bestFit="1" customWidth="1"/>
    <col min="4369" max="4369" width="18.5703125" customWidth="1"/>
    <col min="4370" max="4371" width="9.140625" customWidth="1"/>
    <col min="4372" max="4372" width="0" hidden="1" customWidth="1"/>
    <col min="4373" max="4374" width="9.85546875" customWidth="1"/>
    <col min="4615" max="4615" width="19.42578125" bestFit="1" customWidth="1"/>
    <col min="4625" max="4625" width="18.5703125" customWidth="1"/>
    <col min="4626" max="4627" width="9.140625" customWidth="1"/>
    <col min="4628" max="4628" width="0" hidden="1" customWidth="1"/>
    <col min="4629" max="4630" width="9.85546875" customWidth="1"/>
    <col min="4871" max="4871" width="19.42578125" bestFit="1" customWidth="1"/>
    <col min="4881" max="4881" width="18.5703125" customWidth="1"/>
    <col min="4882" max="4883" width="9.140625" customWidth="1"/>
    <col min="4884" max="4884" width="0" hidden="1" customWidth="1"/>
    <col min="4885" max="4886" width="9.85546875" customWidth="1"/>
    <col min="5127" max="5127" width="19.42578125" bestFit="1" customWidth="1"/>
    <col min="5137" max="5137" width="18.5703125" customWidth="1"/>
    <col min="5138" max="5139" width="9.140625" customWidth="1"/>
    <col min="5140" max="5140" width="0" hidden="1" customWidth="1"/>
    <col min="5141" max="5142" width="9.85546875" customWidth="1"/>
    <col min="5383" max="5383" width="19.42578125" bestFit="1" customWidth="1"/>
    <col min="5393" max="5393" width="18.5703125" customWidth="1"/>
    <col min="5394" max="5395" width="9.140625" customWidth="1"/>
    <col min="5396" max="5396" width="0" hidden="1" customWidth="1"/>
    <col min="5397" max="5398" width="9.85546875" customWidth="1"/>
    <col min="5639" max="5639" width="19.42578125" bestFit="1" customWidth="1"/>
    <col min="5649" max="5649" width="18.5703125" customWidth="1"/>
    <col min="5650" max="5651" width="9.140625" customWidth="1"/>
    <col min="5652" max="5652" width="0" hidden="1" customWidth="1"/>
    <col min="5653" max="5654" width="9.85546875" customWidth="1"/>
    <col min="5895" max="5895" width="19.42578125" bestFit="1" customWidth="1"/>
    <col min="5905" max="5905" width="18.5703125" customWidth="1"/>
    <col min="5906" max="5907" width="9.140625" customWidth="1"/>
    <col min="5908" max="5908" width="0" hidden="1" customWidth="1"/>
    <col min="5909" max="5910" width="9.85546875" customWidth="1"/>
    <col min="6151" max="6151" width="19.42578125" bestFit="1" customWidth="1"/>
    <col min="6161" max="6161" width="18.5703125" customWidth="1"/>
    <col min="6162" max="6163" width="9.140625" customWidth="1"/>
    <col min="6164" max="6164" width="0" hidden="1" customWidth="1"/>
    <col min="6165" max="6166" width="9.85546875" customWidth="1"/>
    <col min="6407" max="6407" width="19.42578125" bestFit="1" customWidth="1"/>
    <col min="6417" max="6417" width="18.5703125" customWidth="1"/>
    <col min="6418" max="6419" width="9.140625" customWidth="1"/>
    <col min="6420" max="6420" width="0" hidden="1" customWidth="1"/>
    <col min="6421" max="6422" width="9.85546875" customWidth="1"/>
    <col min="6663" max="6663" width="19.42578125" bestFit="1" customWidth="1"/>
    <col min="6673" max="6673" width="18.5703125" customWidth="1"/>
    <col min="6674" max="6675" width="9.140625" customWidth="1"/>
    <col min="6676" max="6676" width="0" hidden="1" customWidth="1"/>
    <col min="6677" max="6678" width="9.85546875" customWidth="1"/>
    <col min="6919" max="6919" width="19.42578125" bestFit="1" customWidth="1"/>
    <col min="6929" max="6929" width="18.5703125" customWidth="1"/>
    <col min="6930" max="6931" width="9.140625" customWidth="1"/>
    <col min="6932" max="6932" width="0" hidden="1" customWidth="1"/>
    <col min="6933" max="6934" width="9.85546875" customWidth="1"/>
    <col min="7175" max="7175" width="19.42578125" bestFit="1" customWidth="1"/>
    <col min="7185" max="7185" width="18.5703125" customWidth="1"/>
    <col min="7186" max="7187" width="9.140625" customWidth="1"/>
    <col min="7188" max="7188" width="0" hidden="1" customWidth="1"/>
    <col min="7189" max="7190" width="9.85546875" customWidth="1"/>
    <col min="7431" max="7431" width="19.42578125" bestFit="1" customWidth="1"/>
    <col min="7441" max="7441" width="18.5703125" customWidth="1"/>
    <col min="7442" max="7443" width="9.140625" customWidth="1"/>
    <col min="7444" max="7444" width="0" hidden="1" customWidth="1"/>
    <col min="7445" max="7446" width="9.85546875" customWidth="1"/>
    <col min="7687" max="7687" width="19.42578125" bestFit="1" customWidth="1"/>
    <col min="7697" max="7697" width="18.5703125" customWidth="1"/>
    <col min="7698" max="7699" width="9.140625" customWidth="1"/>
    <col min="7700" max="7700" width="0" hidden="1" customWidth="1"/>
    <col min="7701" max="7702" width="9.85546875" customWidth="1"/>
    <col min="7943" max="7943" width="19.42578125" bestFit="1" customWidth="1"/>
    <col min="7953" max="7953" width="18.5703125" customWidth="1"/>
    <col min="7954" max="7955" width="9.140625" customWidth="1"/>
    <col min="7956" max="7956" width="0" hidden="1" customWidth="1"/>
    <col min="7957" max="7958" width="9.85546875" customWidth="1"/>
    <col min="8199" max="8199" width="19.42578125" bestFit="1" customWidth="1"/>
    <col min="8209" max="8209" width="18.5703125" customWidth="1"/>
    <col min="8210" max="8211" width="9.140625" customWidth="1"/>
    <col min="8212" max="8212" width="0" hidden="1" customWidth="1"/>
    <col min="8213" max="8214" width="9.85546875" customWidth="1"/>
    <col min="8455" max="8455" width="19.42578125" bestFit="1" customWidth="1"/>
    <col min="8465" max="8465" width="18.5703125" customWidth="1"/>
    <col min="8466" max="8467" width="9.140625" customWidth="1"/>
    <col min="8468" max="8468" width="0" hidden="1" customWidth="1"/>
    <col min="8469" max="8470" width="9.85546875" customWidth="1"/>
    <col min="8711" max="8711" width="19.42578125" bestFit="1" customWidth="1"/>
    <col min="8721" max="8721" width="18.5703125" customWidth="1"/>
    <col min="8722" max="8723" width="9.140625" customWidth="1"/>
    <col min="8724" max="8724" width="0" hidden="1" customWidth="1"/>
    <col min="8725" max="8726" width="9.85546875" customWidth="1"/>
    <col min="8967" max="8967" width="19.42578125" bestFit="1" customWidth="1"/>
    <col min="8977" max="8977" width="18.5703125" customWidth="1"/>
    <col min="8978" max="8979" width="9.140625" customWidth="1"/>
    <col min="8980" max="8980" width="0" hidden="1" customWidth="1"/>
    <col min="8981" max="8982" width="9.85546875" customWidth="1"/>
    <col min="9223" max="9223" width="19.42578125" bestFit="1" customWidth="1"/>
    <col min="9233" max="9233" width="18.5703125" customWidth="1"/>
    <col min="9234" max="9235" width="9.140625" customWidth="1"/>
    <col min="9236" max="9236" width="0" hidden="1" customWidth="1"/>
    <col min="9237" max="9238" width="9.85546875" customWidth="1"/>
    <col min="9479" max="9479" width="19.42578125" bestFit="1" customWidth="1"/>
    <col min="9489" max="9489" width="18.5703125" customWidth="1"/>
    <col min="9490" max="9491" width="9.140625" customWidth="1"/>
    <col min="9492" max="9492" width="0" hidden="1" customWidth="1"/>
    <col min="9493" max="9494" width="9.85546875" customWidth="1"/>
    <col min="9735" max="9735" width="19.42578125" bestFit="1" customWidth="1"/>
    <col min="9745" max="9745" width="18.5703125" customWidth="1"/>
    <col min="9746" max="9747" width="9.140625" customWidth="1"/>
    <col min="9748" max="9748" width="0" hidden="1" customWidth="1"/>
    <col min="9749" max="9750" width="9.85546875" customWidth="1"/>
    <col min="9991" max="9991" width="19.42578125" bestFit="1" customWidth="1"/>
    <col min="10001" max="10001" width="18.5703125" customWidth="1"/>
    <col min="10002" max="10003" width="9.140625" customWidth="1"/>
    <col min="10004" max="10004" width="0" hidden="1" customWidth="1"/>
    <col min="10005" max="10006" width="9.85546875" customWidth="1"/>
    <col min="10247" max="10247" width="19.42578125" bestFit="1" customWidth="1"/>
    <col min="10257" max="10257" width="18.5703125" customWidth="1"/>
    <col min="10258" max="10259" width="9.140625" customWidth="1"/>
    <col min="10260" max="10260" width="0" hidden="1" customWidth="1"/>
    <col min="10261" max="10262" width="9.85546875" customWidth="1"/>
    <col min="10503" max="10503" width="19.42578125" bestFit="1" customWidth="1"/>
    <col min="10513" max="10513" width="18.5703125" customWidth="1"/>
    <col min="10514" max="10515" width="9.140625" customWidth="1"/>
    <col min="10516" max="10516" width="0" hidden="1" customWidth="1"/>
    <col min="10517" max="10518" width="9.85546875" customWidth="1"/>
    <col min="10759" max="10759" width="19.42578125" bestFit="1" customWidth="1"/>
    <col min="10769" max="10769" width="18.5703125" customWidth="1"/>
    <col min="10770" max="10771" width="9.140625" customWidth="1"/>
    <col min="10772" max="10772" width="0" hidden="1" customWidth="1"/>
    <col min="10773" max="10774" width="9.85546875" customWidth="1"/>
    <col min="11015" max="11015" width="19.42578125" bestFit="1" customWidth="1"/>
    <col min="11025" max="11025" width="18.5703125" customWidth="1"/>
    <col min="11026" max="11027" width="9.140625" customWidth="1"/>
    <col min="11028" max="11028" width="0" hidden="1" customWidth="1"/>
    <col min="11029" max="11030" width="9.85546875" customWidth="1"/>
    <col min="11271" max="11271" width="19.42578125" bestFit="1" customWidth="1"/>
    <col min="11281" max="11281" width="18.5703125" customWidth="1"/>
    <col min="11282" max="11283" width="9.140625" customWidth="1"/>
    <col min="11284" max="11284" width="0" hidden="1" customWidth="1"/>
    <col min="11285" max="11286" width="9.85546875" customWidth="1"/>
    <col min="11527" max="11527" width="19.42578125" bestFit="1" customWidth="1"/>
    <col min="11537" max="11537" width="18.5703125" customWidth="1"/>
    <col min="11538" max="11539" width="9.140625" customWidth="1"/>
    <col min="11540" max="11540" width="0" hidden="1" customWidth="1"/>
    <col min="11541" max="11542" width="9.85546875" customWidth="1"/>
    <col min="11783" max="11783" width="19.42578125" bestFit="1" customWidth="1"/>
    <col min="11793" max="11793" width="18.5703125" customWidth="1"/>
    <col min="11794" max="11795" width="9.140625" customWidth="1"/>
    <col min="11796" max="11796" width="0" hidden="1" customWidth="1"/>
    <col min="11797" max="11798" width="9.85546875" customWidth="1"/>
    <col min="12039" max="12039" width="19.42578125" bestFit="1" customWidth="1"/>
    <col min="12049" max="12049" width="18.5703125" customWidth="1"/>
    <col min="12050" max="12051" width="9.140625" customWidth="1"/>
    <col min="12052" max="12052" width="0" hidden="1" customWidth="1"/>
    <col min="12053" max="12054" width="9.85546875" customWidth="1"/>
    <col min="12295" max="12295" width="19.42578125" bestFit="1" customWidth="1"/>
    <col min="12305" max="12305" width="18.5703125" customWidth="1"/>
    <col min="12306" max="12307" width="9.140625" customWidth="1"/>
    <col min="12308" max="12308" width="0" hidden="1" customWidth="1"/>
    <col min="12309" max="12310" width="9.85546875" customWidth="1"/>
    <col min="12551" max="12551" width="19.42578125" bestFit="1" customWidth="1"/>
    <col min="12561" max="12561" width="18.5703125" customWidth="1"/>
    <col min="12562" max="12563" width="9.140625" customWidth="1"/>
    <col min="12564" max="12564" width="0" hidden="1" customWidth="1"/>
    <col min="12565" max="12566" width="9.85546875" customWidth="1"/>
    <col min="12807" max="12807" width="19.42578125" bestFit="1" customWidth="1"/>
    <col min="12817" max="12817" width="18.5703125" customWidth="1"/>
    <col min="12818" max="12819" width="9.140625" customWidth="1"/>
    <col min="12820" max="12820" width="0" hidden="1" customWidth="1"/>
    <col min="12821" max="12822" width="9.85546875" customWidth="1"/>
    <col min="13063" max="13063" width="19.42578125" bestFit="1" customWidth="1"/>
    <col min="13073" max="13073" width="18.5703125" customWidth="1"/>
    <col min="13074" max="13075" width="9.140625" customWidth="1"/>
    <col min="13076" max="13076" width="0" hidden="1" customWidth="1"/>
    <col min="13077" max="13078" width="9.85546875" customWidth="1"/>
    <col min="13319" max="13319" width="19.42578125" bestFit="1" customWidth="1"/>
    <col min="13329" max="13329" width="18.5703125" customWidth="1"/>
    <col min="13330" max="13331" width="9.140625" customWidth="1"/>
    <col min="13332" max="13332" width="0" hidden="1" customWidth="1"/>
    <col min="13333" max="13334" width="9.85546875" customWidth="1"/>
    <col min="13575" max="13575" width="19.42578125" bestFit="1" customWidth="1"/>
    <col min="13585" max="13585" width="18.5703125" customWidth="1"/>
    <col min="13586" max="13587" width="9.140625" customWidth="1"/>
    <col min="13588" max="13588" width="0" hidden="1" customWidth="1"/>
    <col min="13589" max="13590" width="9.85546875" customWidth="1"/>
    <col min="13831" max="13831" width="19.42578125" bestFit="1" customWidth="1"/>
    <col min="13841" max="13841" width="18.5703125" customWidth="1"/>
    <col min="13842" max="13843" width="9.140625" customWidth="1"/>
    <col min="13844" max="13844" width="0" hidden="1" customWidth="1"/>
    <col min="13845" max="13846" width="9.85546875" customWidth="1"/>
    <col min="14087" max="14087" width="19.42578125" bestFit="1" customWidth="1"/>
    <col min="14097" max="14097" width="18.5703125" customWidth="1"/>
    <col min="14098" max="14099" width="9.140625" customWidth="1"/>
    <col min="14100" max="14100" width="0" hidden="1" customWidth="1"/>
    <col min="14101" max="14102" width="9.85546875" customWidth="1"/>
    <col min="14343" max="14343" width="19.42578125" bestFit="1" customWidth="1"/>
    <col min="14353" max="14353" width="18.5703125" customWidth="1"/>
    <col min="14354" max="14355" width="9.140625" customWidth="1"/>
    <col min="14356" max="14356" width="0" hidden="1" customWidth="1"/>
    <col min="14357" max="14358" width="9.85546875" customWidth="1"/>
    <col min="14599" max="14599" width="19.42578125" bestFit="1" customWidth="1"/>
    <col min="14609" max="14609" width="18.5703125" customWidth="1"/>
    <col min="14610" max="14611" width="9.140625" customWidth="1"/>
    <col min="14612" max="14612" width="0" hidden="1" customWidth="1"/>
    <col min="14613" max="14614" width="9.85546875" customWidth="1"/>
    <col min="14855" max="14855" width="19.42578125" bestFit="1" customWidth="1"/>
    <col min="14865" max="14865" width="18.5703125" customWidth="1"/>
    <col min="14866" max="14867" width="9.140625" customWidth="1"/>
    <col min="14868" max="14868" width="0" hidden="1" customWidth="1"/>
    <col min="14869" max="14870" width="9.85546875" customWidth="1"/>
    <col min="15111" max="15111" width="19.42578125" bestFit="1" customWidth="1"/>
    <col min="15121" max="15121" width="18.5703125" customWidth="1"/>
    <col min="15122" max="15123" width="9.140625" customWidth="1"/>
    <col min="15124" max="15124" width="0" hidden="1" customWidth="1"/>
    <col min="15125" max="15126" width="9.85546875" customWidth="1"/>
    <col min="15367" max="15367" width="19.42578125" bestFit="1" customWidth="1"/>
    <col min="15377" max="15377" width="18.5703125" customWidth="1"/>
    <col min="15378" max="15379" width="9.140625" customWidth="1"/>
    <col min="15380" max="15380" width="0" hidden="1" customWidth="1"/>
    <col min="15381" max="15382" width="9.85546875" customWidth="1"/>
    <col min="15623" max="15623" width="19.42578125" bestFit="1" customWidth="1"/>
    <col min="15633" max="15633" width="18.5703125" customWidth="1"/>
    <col min="15634" max="15635" width="9.140625" customWidth="1"/>
    <col min="15636" max="15636" width="0" hidden="1" customWidth="1"/>
    <col min="15637" max="15638" width="9.85546875" customWidth="1"/>
    <col min="15879" max="15879" width="19.42578125" bestFit="1" customWidth="1"/>
    <col min="15889" max="15889" width="18.5703125" customWidth="1"/>
    <col min="15890" max="15891" width="9.140625" customWidth="1"/>
    <col min="15892" max="15892" width="0" hidden="1" customWidth="1"/>
    <col min="15893" max="15894" width="9.85546875" customWidth="1"/>
    <col min="16135" max="16135" width="19.42578125" bestFit="1" customWidth="1"/>
    <col min="16145" max="16145" width="18.5703125" customWidth="1"/>
    <col min="16146" max="16147" width="9.140625" customWidth="1"/>
    <col min="16148" max="16148" width="0" hidden="1" customWidth="1"/>
    <col min="16149" max="16150" width="9.85546875" customWidth="1"/>
  </cols>
  <sheetData>
    <row r="1" spans="1:39" ht="15.75">
      <c r="A1" s="4" t="s">
        <v>47</v>
      </c>
    </row>
    <row r="2" spans="1:39" ht="15.75" thickBot="1"/>
    <row r="3" spans="1:39" ht="22.5" customHeight="1">
      <c r="A3" s="424" t="s">
        <v>3</v>
      </c>
      <c r="B3" s="426">
        <v>2007</v>
      </c>
      <c r="C3" s="418">
        <v>2008</v>
      </c>
      <c r="D3" s="418">
        <v>2009</v>
      </c>
      <c r="E3" s="418">
        <v>2010</v>
      </c>
      <c r="F3" s="418">
        <v>2011</v>
      </c>
      <c r="G3" s="418">
        <v>2012</v>
      </c>
      <c r="H3" s="418">
        <v>2013</v>
      </c>
      <c r="I3" s="418">
        <v>2014</v>
      </c>
      <c r="J3" s="418">
        <v>2015</v>
      </c>
      <c r="K3" s="418">
        <v>2016</v>
      </c>
      <c r="L3" s="432">
        <v>2017</v>
      </c>
      <c r="M3" s="418">
        <v>2018</v>
      </c>
      <c r="N3" s="418">
        <v>2019</v>
      </c>
      <c r="O3" s="428">
        <v>2020</v>
      </c>
      <c r="P3" s="432">
        <v>2021</v>
      </c>
      <c r="Q3" s="416">
        <v>2022</v>
      </c>
      <c r="R3" s="416">
        <v>2023</v>
      </c>
      <c r="S3" s="416">
        <v>2024</v>
      </c>
      <c r="T3" s="422">
        <v>2025</v>
      </c>
      <c r="U3" s="268" t="s">
        <v>48</v>
      </c>
      <c r="V3" s="420" t="s">
        <v>164</v>
      </c>
      <c r="W3" s="421"/>
      <c r="X3" s="414" t="s">
        <v>120</v>
      </c>
      <c r="Y3" s="415"/>
    </row>
    <row r="4" spans="1:39" ht="31.5" customHeight="1" thickBot="1">
      <c r="A4" s="425"/>
      <c r="B4" s="427"/>
      <c r="C4" s="419"/>
      <c r="D4" s="419"/>
      <c r="E4" s="419"/>
      <c r="F4" s="419"/>
      <c r="G4" s="419"/>
      <c r="H4" s="419"/>
      <c r="I4" s="419"/>
      <c r="J4" s="419"/>
      <c r="K4" s="419"/>
      <c r="L4" s="433"/>
      <c r="M4" s="419"/>
      <c r="N4" s="419"/>
      <c r="O4" s="429"/>
      <c r="P4" s="433"/>
      <c r="Q4" s="417"/>
      <c r="R4" s="417"/>
      <c r="S4" s="417"/>
      <c r="T4" s="423"/>
      <c r="U4" s="174" t="s">
        <v>125</v>
      </c>
      <c r="V4" s="127">
        <v>2025</v>
      </c>
      <c r="W4" s="261">
        <v>2026</v>
      </c>
      <c r="X4" s="294" t="s">
        <v>165</v>
      </c>
      <c r="Y4" s="295" t="s">
        <v>166</v>
      </c>
    </row>
    <row r="5" spans="1:39" ht="3" customHeight="1" thickBot="1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0"/>
      <c r="P5" s="101"/>
      <c r="Q5" s="270"/>
      <c r="R5" s="270"/>
      <c r="S5" s="270"/>
      <c r="T5" s="301"/>
      <c r="U5" s="175"/>
      <c r="V5" s="101"/>
      <c r="W5" s="101"/>
      <c r="X5" s="101"/>
      <c r="Y5" s="101"/>
    </row>
    <row r="6" spans="1:39" ht="27.95" customHeight="1">
      <c r="A6" s="111" t="s">
        <v>49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1">
        <v>778040.99999999534</v>
      </c>
      <c r="M6" s="153">
        <v>800341.53700000001</v>
      </c>
      <c r="N6" s="153">
        <v>819402.33799999987</v>
      </c>
      <c r="O6" s="153">
        <v>856189.67600000137</v>
      </c>
      <c r="P6" s="271">
        <v>925952.67900000024</v>
      </c>
      <c r="Q6" s="153">
        <v>938963.28799999994</v>
      </c>
      <c r="R6" s="153">
        <v>924632.3</v>
      </c>
      <c r="S6" s="153">
        <v>964013.41099999973</v>
      </c>
      <c r="T6" s="147">
        <v>954331.51500000025</v>
      </c>
      <c r="U6" s="100"/>
      <c r="V6" s="115">
        <v>143022.90200000012</v>
      </c>
      <c r="W6" s="147">
        <v>125420.91599999991</v>
      </c>
      <c r="X6" s="112">
        <v>968339.54299999983</v>
      </c>
      <c r="Y6" s="147">
        <v>936729.52899999986</v>
      </c>
      <c r="AD6" s="101"/>
      <c r="AE6" s="101" t="s">
        <v>50</v>
      </c>
      <c r="AF6" s="101"/>
      <c r="AG6" s="101"/>
      <c r="AH6" s="101" t="s">
        <v>51</v>
      </c>
      <c r="AI6" s="101"/>
      <c r="AJ6" s="101"/>
      <c r="AK6" s="101" t="s">
        <v>52</v>
      </c>
      <c r="AL6" s="101"/>
      <c r="AM6" s="101"/>
    </row>
    <row r="7" spans="1:39" ht="27.95" customHeight="1" thickBot="1">
      <c r="A7" s="114" t="s">
        <v>53</v>
      </c>
      <c r="B7" s="272"/>
      <c r="C7" s="273">
        <f t="shared" ref="C7:O7" si="0">(C6-B6)/B6</f>
        <v>-3.3593101694751756E-2</v>
      </c>
      <c r="D7" s="273">
        <f t="shared" si="0"/>
        <v>-5.547950654696842E-2</v>
      </c>
      <c r="E7" s="273">
        <f t="shared" si="0"/>
        <v>0.12935193655750571</v>
      </c>
      <c r="F7" s="273">
        <f t="shared" si="0"/>
        <v>6.9237346278111039E-2</v>
      </c>
      <c r="G7" s="273">
        <f t="shared" si="0"/>
        <v>7.0916851968766473E-2</v>
      </c>
      <c r="H7" s="273">
        <f t="shared" si="0"/>
        <v>2.4575136004574345E-2</v>
      </c>
      <c r="I7" s="273">
        <f t="shared" si="0"/>
        <v>7.6183269239540599E-3</v>
      </c>
      <c r="J7" s="273">
        <f t="shared" si="0"/>
        <v>1.2734814169037992E-2</v>
      </c>
      <c r="K7" s="273">
        <f t="shared" si="0"/>
        <v>-1.5716855363724046E-2</v>
      </c>
      <c r="L7" s="274">
        <f t="shared" si="0"/>
        <v>7.4681415362328071E-2</v>
      </c>
      <c r="M7" s="273">
        <f t="shared" si="0"/>
        <v>2.8662418818551721E-2</v>
      </c>
      <c r="N7" s="273">
        <f t="shared" si="0"/>
        <v>2.3815833764479301E-2</v>
      </c>
      <c r="O7" s="273">
        <f t="shared" si="0"/>
        <v>4.4895329551770828E-2</v>
      </c>
      <c r="P7" s="277">
        <f>(P6-O6)/O6</f>
        <v>8.1480780433982658E-2</v>
      </c>
      <c r="Q7" s="277">
        <f t="shared" ref="Q7:T7" si="1">(Q6-P6)/P6</f>
        <v>1.4051051738465463E-2</v>
      </c>
      <c r="R7" s="277">
        <f t="shared" si="1"/>
        <v>-1.5262564770263836E-2</v>
      </c>
      <c r="S7" s="277">
        <f t="shared" si="1"/>
        <v>4.2591104593685168E-2</v>
      </c>
      <c r="T7" s="278">
        <f t="shared" si="1"/>
        <v>-1.0043320859982816E-2</v>
      </c>
      <c r="V7" s="118"/>
      <c r="W7" s="275">
        <f>(W6-V6)/V6</f>
        <v>-0.12307110087865644</v>
      </c>
      <c r="Y7" s="275">
        <f>(Y6-X6)/X6</f>
        <v>-3.2643522851570642E-2</v>
      </c>
      <c r="AD7" s="101"/>
      <c r="AE7" s="101">
        <v>2012</v>
      </c>
      <c r="AF7" s="101">
        <v>2013</v>
      </c>
      <c r="AG7" s="101"/>
      <c r="AH7" s="101">
        <v>2012</v>
      </c>
      <c r="AI7" s="101">
        <v>2013</v>
      </c>
      <c r="AJ7" s="101"/>
      <c r="AK7" s="101">
        <v>2012</v>
      </c>
      <c r="AL7" s="101">
        <v>2013</v>
      </c>
      <c r="AM7" s="101"/>
    </row>
    <row r="8" spans="1:39" ht="27.95" customHeight="1">
      <c r="A8" s="111" t="s">
        <v>54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1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53">
        <v>153582.01600000003</v>
      </c>
      <c r="T8" s="147">
        <v>163317.69200000001</v>
      </c>
      <c r="U8" s="100"/>
      <c r="V8" s="115"/>
      <c r="W8" s="147"/>
      <c r="X8" s="112">
        <v>155976.103</v>
      </c>
      <c r="Y8" s="147">
        <v>165163.36199999999</v>
      </c>
      <c r="AD8" s="101" t="s">
        <v>55</v>
      </c>
      <c r="AE8" s="101"/>
      <c r="AF8" s="105"/>
      <c r="AG8" s="101"/>
      <c r="AH8" s="105"/>
      <c r="AI8" s="105"/>
      <c r="AJ8" s="101"/>
      <c r="AK8" s="101"/>
      <c r="AL8" s="105" t="e">
        <f>#REF!-#REF!</f>
        <v>#REF!</v>
      </c>
      <c r="AM8" s="101"/>
    </row>
    <row r="9" spans="1:39" ht="27.95" customHeight="1" thickBot="1">
      <c r="A9" s="113" t="s">
        <v>53</v>
      </c>
      <c r="B9" s="116"/>
      <c r="C9" s="276">
        <f t="shared" ref="C9:Q9" si="2">(C8-B8)/B8</f>
        <v>0.2704215924390953</v>
      </c>
      <c r="D9" s="276">
        <f t="shared" si="2"/>
        <v>-1.5727210912017519E-2</v>
      </c>
      <c r="E9" s="276">
        <f t="shared" si="2"/>
        <v>0.13141316724760313</v>
      </c>
      <c r="F9" s="276">
        <f t="shared" si="2"/>
        <v>-8.4685563002352207E-2</v>
      </c>
      <c r="G9" s="276">
        <f t="shared" si="2"/>
        <v>5.4407061581438577E-2</v>
      </c>
      <c r="H9" s="276">
        <f t="shared" si="2"/>
        <v>0.41712583925447455</v>
      </c>
      <c r="I9" s="276">
        <f t="shared" si="2"/>
        <v>2.250827194251357E-2</v>
      </c>
      <c r="J9" s="276">
        <f t="shared" si="2"/>
        <v>-6.7109981334913887E-2</v>
      </c>
      <c r="K9" s="276">
        <f t="shared" si="2"/>
        <v>-5.6223528896759203E-2</v>
      </c>
      <c r="L9" s="277">
        <f t="shared" si="2"/>
        <v>0.24516978481709314</v>
      </c>
      <c r="M9" s="276">
        <f t="shared" si="2"/>
        <v>0.12769947706194412</v>
      </c>
      <c r="N9" s="276">
        <f t="shared" si="2"/>
        <v>9.3592470782629861E-2</v>
      </c>
      <c r="O9" s="276">
        <f t="shared" si="2"/>
        <v>-1.7455552338089889E-2</v>
      </c>
      <c r="P9" s="285">
        <f t="shared" si="2"/>
        <v>8.9145081860037469E-3</v>
      </c>
      <c r="Q9" s="276">
        <f t="shared" si="2"/>
        <v>0.22420175413871041</v>
      </c>
      <c r="R9" s="276">
        <f t="shared" ref="R9" si="3">(R8-Q8)/Q8</f>
        <v>-3.7800463052976831E-2</v>
      </c>
      <c r="S9" s="276">
        <f t="shared" ref="S9:T9" si="4">(S8-R8)/R8</f>
        <v>-0.22269065261946028</v>
      </c>
      <c r="T9" s="278">
        <f t="shared" si="4"/>
        <v>6.3390729289554165E-2</v>
      </c>
      <c r="U9" s="10"/>
      <c r="V9" s="116"/>
      <c r="W9" s="278" t="e">
        <f>(W8-V8)/V8</f>
        <v>#DIV/0!</v>
      </c>
      <c r="X9" s="296"/>
      <c r="Y9" s="278">
        <f>(Y8-X8)/X8</f>
        <v>5.8901708808560188E-2</v>
      </c>
      <c r="AD9" s="101" t="s">
        <v>56</v>
      </c>
      <c r="AE9" s="101"/>
      <c r="AF9" s="105"/>
      <c r="AG9" s="101"/>
      <c r="AH9" s="105"/>
      <c r="AI9" s="105"/>
      <c r="AJ9" s="101"/>
      <c r="AK9" s="101"/>
      <c r="AL9" s="105" t="e">
        <f>#REF!-#REF!</f>
        <v>#REF!</v>
      </c>
      <c r="AM9" s="101"/>
    </row>
    <row r="10" spans="1:39" ht="27.95" customHeight="1">
      <c r="A10" s="8" t="s">
        <v>57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79">
        <f t="shared" si="5"/>
        <v>640835.07399999513</v>
      </c>
      <c r="M10" s="154">
        <f t="shared" ref="M10:T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79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54">
        <f t="shared" si="6"/>
        <v>810431.39499999967</v>
      </c>
      <c r="T10" s="140">
        <f t="shared" si="6"/>
        <v>791013.82300000021</v>
      </c>
      <c r="V10" s="117">
        <f>V6-V8</f>
        <v>143022.90200000012</v>
      </c>
      <c r="W10" s="140">
        <f>W6-W8</f>
        <v>125420.91599999991</v>
      </c>
      <c r="X10" s="119">
        <f>X6-X8</f>
        <v>812363.43999999983</v>
      </c>
      <c r="Y10" s="140">
        <f>Y6-Y8</f>
        <v>771566.1669999999</v>
      </c>
      <c r="AD10" s="101" t="s">
        <v>58</v>
      </c>
      <c r="AE10" s="101"/>
      <c r="AF10" s="105"/>
      <c r="AG10" s="101"/>
      <c r="AH10" s="105"/>
      <c r="AI10" s="105"/>
      <c r="AJ10" s="101"/>
      <c r="AK10" s="101"/>
      <c r="AL10" s="105" t="e">
        <f>#REF!-#REF!</f>
        <v>#REF!</v>
      </c>
      <c r="AM10" s="101"/>
    </row>
    <row r="11" spans="1:39" ht="27.95" customHeight="1" thickBot="1">
      <c r="A11" s="113" t="s">
        <v>53</v>
      </c>
      <c r="B11" s="116"/>
      <c r="C11" s="276">
        <f t="shared" ref="C11:Q11" si="7">(C10-B10)/B10</f>
        <v>-6.9691981183973503E-2</v>
      </c>
      <c r="D11" s="276">
        <f t="shared" si="7"/>
        <v>-6.1925390197789032E-2</v>
      </c>
      <c r="E11" s="276">
        <f t="shared" si="7"/>
        <v>0.12900124529442691</v>
      </c>
      <c r="F11" s="276">
        <f t="shared" si="7"/>
        <v>9.5481248872617649E-2</v>
      </c>
      <c r="G11" s="276">
        <f t="shared" si="7"/>
        <v>7.3268823590907375E-2</v>
      </c>
      <c r="H11" s="276">
        <f t="shared" si="7"/>
        <v>-3.0364536906909986E-2</v>
      </c>
      <c r="I11" s="276">
        <f t="shared" si="7"/>
        <v>4.5726535271722896E-3</v>
      </c>
      <c r="J11" s="276">
        <f t="shared" si="7"/>
        <v>2.9358308786875894E-2</v>
      </c>
      <c r="K11" s="276">
        <f t="shared" si="7"/>
        <v>-8.0738147744113774E-3</v>
      </c>
      <c r="L11" s="277">
        <f t="shared" si="7"/>
        <v>4.4074177807781237E-2</v>
      </c>
      <c r="M11" s="276">
        <f t="shared" si="7"/>
        <v>7.4580998979543013E-3</v>
      </c>
      <c r="N11" s="276">
        <f t="shared" si="7"/>
        <v>7.093264013285863E-3</v>
      </c>
      <c r="O11" s="276">
        <f t="shared" si="7"/>
        <v>6.1121700600131258E-2</v>
      </c>
      <c r="P11" s="285">
        <f t="shared" si="7"/>
        <v>9.8967189172580669E-2</v>
      </c>
      <c r="Q11" s="276">
        <f t="shared" si="7"/>
        <v>-3.2439671103858467E-2</v>
      </c>
      <c r="R11" s="276">
        <f t="shared" ref="R11" si="8">(R10-Q10)/Q10</f>
        <v>-8.954098123327963E-3</v>
      </c>
      <c r="S11" s="276">
        <f t="shared" ref="S11:T11" si="9">(S10-R10)/R10</f>
        <v>0.11468345018921199</v>
      </c>
      <c r="T11" s="278">
        <f t="shared" si="9"/>
        <v>-2.3959550579848242E-2</v>
      </c>
      <c r="U11" s="10"/>
      <c r="V11" s="116"/>
      <c r="W11" s="278">
        <f>(W10-V10)/V10</f>
        <v>-0.12307110087865644</v>
      </c>
      <c r="X11" s="296"/>
      <c r="Y11" s="278">
        <f>(Y10-X10)/X10</f>
        <v>-5.022046905508197E-2</v>
      </c>
      <c r="AD11" s="101" t="s">
        <v>59</v>
      </c>
      <c r="AE11" s="101"/>
      <c r="AF11" s="105"/>
      <c r="AG11" s="101"/>
      <c r="AH11" s="105"/>
      <c r="AI11" s="105"/>
      <c r="AJ11" s="101"/>
      <c r="AK11" s="101"/>
      <c r="AL11" s="105" t="e">
        <f>#REF!-#REF!</f>
        <v>#REF!</v>
      </c>
      <c r="AM11" s="101"/>
    </row>
    <row r="12" spans="1:39" ht="27.95" hidden="1" customHeight="1" thickBot="1">
      <c r="A12" s="106" t="s">
        <v>60</v>
      </c>
      <c r="B12" s="280">
        <f>(B6/B8)</f>
        <v>9.4217210737695982</v>
      </c>
      <c r="C12" s="281">
        <f t="shared" ref="C12:W12" si="10">(C6/C8)</f>
        <v>7.1670824030294336</v>
      </c>
      <c r="D12" s="281">
        <f t="shared" si="10"/>
        <v>6.8776220200097287</v>
      </c>
      <c r="E12" s="281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4"/>
      <c r="V12" s="103" t="e">
        <f t="shared" si="10"/>
        <v>#DIV/0!</v>
      </c>
      <c r="W12" s="282" t="e">
        <f t="shared" si="10"/>
        <v>#DIV/0!</v>
      </c>
      <c r="X12" s="103">
        <f>X6/X8</f>
        <v>6.2082557800536904</v>
      </c>
      <c r="Y12" s="282">
        <f>Y6/Y8</f>
        <v>5.6715334300351667</v>
      </c>
      <c r="AD12" s="101" t="s">
        <v>61</v>
      </c>
      <c r="AE12" s="101"/>
      <c r="AF12" s="105"/>
      <c r="AG12" s="101"/>
      <c r="AH12" s="105"/>
      <c r="AI12" s="105"/>
      <c r="AJ12" s="101"/>
      <c r="AK12" s="101"/>
      <c r="AL12" s="105" t="e">
        <f>#REF!-#REF!</f>
        <v>#REF!</v>
      </c>
      <c r="AM12" s="101"/>
    </row>
    <row r="13" spans="1:39" ht="30" customHeight="1" thickBot="1">
      <c r="AD13" s="101" t="s">
        <v>62</v>
      </c>
      <c r="AE13" s="101"/>
      <c r="AF13" s="105"/>
      <c r="AG13" s="101"/>
      <c r="AH13" s="105"/>
      <c r="AI13" s="105"/>
      <c r="AJ13" s="101"/>
      <c r="AK13" s="101"/>
      <c r="AL13" s="105" t="e">
        <f>#REF!-#REF!</f>
        <v>#REF!</v>
      </c>
      <c r="AM13" s="101"/>
    </row>
    <row r="14" spans="1:39" ht="22.5" customHeight="1">
      <c r="A14" s="424" t="s">
        <v>2</v>
      </c>
      <c r="B14" s="426">
        <v>2007</v>
      </c>
      <c r="C14" s="418">
        <v>2008</v>
      </c>
      <c r="D14" s="418">
        <v>2009</v>
      </c>
      <c r="E14" s="418">
        <v>2010</v>
      </c>
      <c r="F14" s="418">
        <v>2011</v>
      </c>
      <c r="G14" s="418">
        <v>2012</v>
      </c>
      <c r="H14" s="418">
        <v>2013</v>
      </c>
      <c r="I14" s="418">
        <v>2014</v>
      </c>
      <c r="J14" s="418">
        <v>2015</v>
      </c>
      <c r="K14" s="430">
        <v>2016</v>
      </c>
      <c r="L14" s="432">
        <v>2017</v>
      </c>
      <c r="M14" s="418">
        <v>2018</v>
      </c>
      <c r="N14" s="418">
        <v>2019</v>
      </c>
      <c r="O14" s="428">
        <v>2020</v>
      </c>
      <c r="P14" s="418">
        <v>2021</v>
      </c>
      <c r="Q14" s="418">
        <v>2022</v>
      </c>
      <c r="R14" s="418">
        <v>2023</v>
      </c>
      <c r="S14" s="416">
        <v>2024</v>
      </c>
      <c r="T14" s="422">
        <v>2025</v>
      </c>
      <c r="U14" s="128" t="s">
        <v>48</v>
      </c>
      <c r="V14" s="420" t="str">
        <f>V3</f>
        <v>jan-fev</v>
      </c>
      <c r="W14" s="421"/>
      <c r="X14" s="414" t="s">
        <v>120</v>
      </c>
      <c r="Y14" s="415"/>
      <c r="AD14" s="101" t="s">
        <v>63</v>
      </c>
      <c r="AE14" s="101"/>
      <c r="AF14" s="105"/>
      <c r="AG14" s="101"/>
      <c r="AH14" s="105"/>
      <c r="AI14" s="105"/>
      <c r="AJ14" s="101"/>
      <c r="AK14" s="101"/>
      <c r="AL14" s="105" t="e">
        <f>#REF!-#REF!</f>
        <v>#REF!</v>
      </c>
      <c r="AM14" s="101"/>
    </row>
    <row r="15" spans="1:39" ht="31.5" customHeight="1" thickBot="1">
      <c r="A15" s="425"/>
      <c r="B15" s="427"/>
      <c r="C15" s="419"/>
      <c r="D15" s="419"/>
      <c r="E15" s="419"/>
      <c r="F15" s="419"/>
      <c r="G15" s="419"/>
      <c r="H15" s="419"/>
      <c r="I15" s="419"/>
      <c r="J15" s="419"/>
      <c r="K15" s="431"/>
      <c r="L15" s="433"/>
      <c r="M15" s="419"/>
      <c r="N15" s="419"/>
      <c r="O15" s="429"/>
      <c r="P15" s="419"/>
      <c r="Q15" s="434"/>
      <c r="R15" s="419"/>
      <c r="S15" s="417"/>
      <c r="T15" s="423"/>
      <c r="U15" s="129" t="str">
        <f>U4</f>
        <v>2007/2024</v>
      </c>
      <c r="V15" s="127">
        <f>V4</f>
        <v>2025</v>
      </c>
      <c r="W15" s="261">
        <f>W4</f>
        <v>2026</v>
      </c>
      <c r="X15" s="297" t="str">
        <f>X4</f>
        <v>mar 2024 a fev 2025</v>
      </c>
      <c r="Y15" s="295" t="str">
        <f>Y4</f>
        <v>mar 2025 a fev 2026</v>
      </c>
      <c r="AD15" s="101" t="s">
        <v>64</v>
      </c>
      <c r="AE15" s="101"/>
      <c r="AF15" s="105"/>
      <c r="AG15" s="101"/>
      <c r="AH15" s="105"/>
      <c r="AI15" s="105"/>
      <c r="AJ15" s="101"/>
      <c r="AK15" s="101"/>
      <c r="AL15" s="105" t="e">
        <f>#REF!-#REF!</f>
        <v>#REF!</v>
      </c>
      <c r="AM15" s="101"/>
    </row>
    <row r="16" spans="1:39" s="101" customFormat="1" ht="3" customHeight="1" thickBot="1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0"/>
      <c r="R16" s="298"/>
      <c r="S16" s="270"/>
      <c r="T16" s="301"/>
      <c r="U16" s="283"/>
      <c r="AD16" s="101" t="s">
        <v>65</v>
      </c>
      <c r="AF16" s="105"/>
      <c r="AH16" s="105"/>
      <c r="AI16" s="105"/>
      <c r="AL16" s="105" t="e">
        <f>#REF!-#REF!</f>
        <v>#REF!</v>
      </c>
    </row>
    <row r="17" spans="1:39" ht="27.75" customHeight="1">
      <c r="A17" s="111" t="s">
        <v>49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1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1">
        <v>418166.49000000005</v>
      </c>
      <c r="R17" s="153">
        <v>404411.64599999983</v>
      </c>
      <c r="S17" s="153">
        <v>406321.50900000008</v>
      </c>
      <c r="T17" s="147">
        <v>404626.96000000008</v>
      </c>
      <c r="U17" s="100"/>
      <c r="V17" s="115">
        <v>62599.74000000002</v>
      </c>
      <c r="W17" s="147">
        <v>55836.210999999996</v>
      </c>
      <c r="X17" s="112">
        <v>407776.72100000008</v>
      </c>
      <c r="Y17" s="147">
        <v>397863.43099999998</v>
      </c>
      <c r="AD17" s="101" t="s">
        <v>66</v>
      </c>
      <c r="AE17" s="101"/>
      <c r="AF17" s="105"/>
      <c r="AG17" s="101"/>
      <c r="AH17" s="105"/>
      <c r="AI17" s="105"/>
      <c r="AJ17" s="101"/>
      <c r="AK17" s="101"/>
      <c r="AL17" s="105" t="e">
        <f>#REF!-#REF!</f>
        <v>#REF!</v>
      </c>
      <c r="AM17" s="101"/>
    </row>
    <row r="18" spans="1:39" ht="27.75" customHeight="1" thickBot="1">
      <c r="A18" s="114" t="s">
        <v>53</v>
      </c>
      <c r="B18" s="272"/>
      <c r="C18" s="273">
        <f t="shared" ref="C18:P18" si="11">(C17-B17)/B17</f>
        <v>-5.4332489679479568E-2</v>
      </c>
      <c r="D18" s="273">
        <f t="shared" si="11"/>
        <v>-7.2127077537654183E-2</v>
      </c>
      <c r="E18" s="273">
        <f t="shared" si="11"/>
        <v>0.12182444539758823</v>
      </c>
      <c r="F18" s="273">
        <f t="shared" si="11"/>
        <v>1.2510259696368252E-2</v>
      </c>
      <c r="G18" s="273">
        <f t="shared" si="11"/>
        <v>3.8557547808706294E-2</v>
      </c>
      <c r="H18" s="273">
        <f t="shared" si="11"/>
        <v>3.7801022123911316E-3</v>
      </c>
      <c r="I18" s="273">
        <f t="shared" si="11"/>
        <v>-1.5821591729182263E-3</v>
      </c>
      <c r="J18" s="273">
        <f t="shared" si="11"/>
        <v>3.6697642720653331E-2</v>
      </c>
      <c r="K18" s="284">
        <f t="shared" si="11"/>
        <v>2.2227281971553901E-2</v>
      </c>
      <c r="L18" s="274">
        <f t="shared" si="11"/>
        <v>2.5737437820711511E-2</v>
      </c>
      <c r="M18" s="273">
        <f t="shared" si="11"/>
        <v>2.6759932780496109E-2</v>
      </c>
      <c r="N18" s="273">
        <f t="shared" si="11"/>
        <v>1.6024959109884815E-3</v>
      </c>
      <c r="O18" s="273">
        <f t="shared" si="11"/>
        <v>-0.13403340389423476</v>
      </c>
      <c r="P18" s="273">
        <f t="shared" si="11"/>
        <v>8.6341308222622926E-2</v>
      </c>
      <c r="Q18" s="273">
        <f t="shared" ref="Q18" si="12">(Q17-P17)/P17</f>
        <v>-2.2903938914143312E-2</v>
      </c>
      <c r="R18" s="273">
        <f t="shared" ref="R18" si="13">(R17-Q17)/Q17</f>
        <v>-3.2893223940541512E-2</v>
      </c>
      <c r="S18" s="277">
        <f t="shared" ref="S18:T18" si="14">(S17-R17)/R17</f>
        <v>4.7225717134769304E-3</v>
      </c>
      <c r="T18" s="278">
        <f t="shared" si="14"/>
        <v>-4.1704634445034975E-3</v>
      </c>
      <c r="V18" s="118"/>
      <c r="W18" s="275">
        <f>(W17-V17)/V17</f>
        <v>-0.10804404299442813</v>
      </c>
      <c r="Y18" s="275">
        <f>(Y17-X17)/X17</f>
        <v>-2.4310583438136218E-2</v>
      </c>
      <c r="AD18" s="101" t="s">
        <v>67</v>
      </c>
      <c r="AE18" s="101"/>
      <c r="AF18" s="105"/>
      <c r="AG18" s="101"/>
      <c r="AH18" s="105"/>
      <c r="AI18" s="105"/>
      <c r="AJ18" s="101"/>
      <c r="AK18" s="101"/>
      <c r="AL18" s="105" t="e">
        <f>#REF!-#REF!</f>
        <v>#REF!</v>
      </c>
      <c r="AM18" s="101"/>
    </row>
    <row r="19" spans="1:39" ht="27.75" customHeight="1">
      <c r="A19" s="111" t="s">
        <v>54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1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1">
        <v>202578.51499999996</v>
      </c>
      <c r="R19" s="153">
        <v>194885.81700000001</v>
      </c>
      <c r="S19" s="153">
        <v>150247.61100000003</v>
      </c>
      <c r="T19" s="147">
        <v>160777.87</v>
      </c>
      <c r="U19" s="100"/>
      <c r="V19" s="115">
        <v>23420.133000000002</v>
      </c>
      <c r="W19" s="147">
        <v>25207.476000000002</v>
      </c>
      <c r="X19" s="112">
        <v>152486.80300000001</v>
      </c>
      <c r="Y19" s="147">
        <v>162565.21300000002</v>
      </c>
      <c r="AD19" s="101" t="s">
        <v>68</v>
      </c>
      <c r="AE19" s="101"/>
      <c r="AF19" s="105"/>
      <c r="AG19" s="101"/>
      <c r="AH19" s="105"/>
      <c r="AI19" s="105"/>
      <c r="AJ19" s="101"/>
      <c r="AK19" s="101"/>
      <c r="AL19" s="105" t="e">
        <f>#REF!-#REF!</f>
        <v>#REF!</v>
      </c>
      <c r="AM19" s="101"/>
    </row>
    <row r="20" spans="1:39" ht="27.75" customHeight="1" thickBot="1">
      <c r="A20" s="113" t="s">
        <v>53</v>
      </c>
      <c r="B20" s="116"/>
      <c r="C20" s="276">
        <f t="shared" ref="C20:Q20" si="15">(C19-B19)/B19</f>
        <v>0.27026566048919176</v>
      </c>
      <c r="D20" s="276">
        <f t="shared" si="15"/>
        <v>-2.4010145087149853E-2</v>
      </c>
      <c r="E20" s="276">
        <f t="shared" si="15"/>
        <v>0.14006023199087436</v>
      </c>
      <c r="F20" s="276">
        <f t="shared" si="15"/>
        <v>-8.8603238264779852E-2</v>
      </c>
      <c r="G20" s="276">
        <f t="shared" si="15"/>
        <v>5.702380925842114E-2</v>
      </c>
      <c r="H20" s="276">
        <f t="shared" si="15"/>
        <v>0.42203841205856046</v>
      </c>
      <c r="I20" s="276">
        <f t="shared" si="15"/>
        <v>2.2864466924753087E-2</v>
      </c>
      <c r="J20" s="276">
        <f t="shared" si="15"/>
        <v>-6.9050989193828793E-2</v>
      </c>
      <c r="K20" s="285">
        <f t="shared" si="15"/>
        <v>-5.6265682741884385E-2</v>
      </c>
      <c r="L20" s="277">
        <f t="shared" si="15"/>
        <v>0.24855590020796675</v>
      </c>
      <c r="M20" s="276">
        <f t="shared" si="15"/>
        <v>0.12649303974249151</v>
      </c>
      <c r="N20" s="276">
        <f t="shared" si="15"/>
        <v>9.3478917261994809E-2</v>
      </c>
      <c r="O20" s="276">
        <f t="shared" si="15"/>
        <v>-2.0256048630349952E-2</v>
      </c>
      <c r="P20" s="276">
        <f t="shared" si="15"/>
        <v>6.002496321448187E-3</v>
      </c>
      <c r="Q20" s="276">
        <f t="shared" si="15"/>
        <v>0.22527490908611841</v>
      </c>
      <c r="R20" s="276">
        <f t="shared" ref="R20" si="16">(R19-Q19)/Q19</f>
        <v>-3.7973908536154226E-2</v>
      </c>
      <c r="S20" s="276">
        <f>(S19-R19)/R19</f>
        <v>-0.22904799685859117</v>
      </c>
      <c r="T20" s="278">
        <f>(T19-S19)/S19</f>
        <v>7.0086032848801563E-2</v>
      </c>
      <c r="U20" s="10"/>
      <c r="V20" s="116"/>
      <c r="W20" s="278">
        <f>(W19-V19)/V19</f>
        <v>7.6316517929253466E-2</v>
      </c>
      <c r="X20" s="296"/>
      <c r="Y20" s="278">
        <f>(Y19-X19)/X19</f>
        <v>6.6093654019358003E-2</v>
      </c>
    </row>
    <row r="21" spans="1:39" ht="27.75" customHeight="1">
      <c r="A21" s="8" t="s">
        <v>57</v>
      </c>
      <c r="B21" s="19">
        <f>B17-B19</f>
        <v>329612.93099999957</v>
      </c>
      <c r="C21" s="154">
        <f t="shared" ref="C21:P21" si="17">C17-C19</f>
        <v>291358.0850000002</v>
      </c>
      <c r="D21" s="154">
        <f t="shared" si="17"/>
        <v>266512.13100000017</v>
      </c>
      <c r="E21" s="154">
        <f t="shared" si="17"/>
        <v>297562.72299999994</v>
      </c>
      <c r="F21" s="154">
        <f t="shared" si="17"/>
        <v>310243.35200000007</v>
      </c>
      <c r="G21" s="154">
        <f t="shared" si="17"/>
        <v>320714.53100000008</v>
      </c>
      <c r="H21" s="154">
        <f t="shared" si="17"/>
        <v>286229.11899999983</v>
      </c>
      <c r="I21" s="154">
        <f t="shared" si="17"/>
        <v>282809.19800000009</v>
      </c>
      <c r="J21" s="154">
        <f t="shared" si="17"/>
        <v>306315.68399999978</v>
      </c>
      <c r="K21" s="119">
        <f t="shared" si="17"/>
        <v>322195.815</v>
      </c>
      <c r="L21" s="279">
        <f t="shared" si="17"/>
        <v>306185.72599999886</v>
      </c>
      <c r="M21" s="154">
        <f t="shared" si="17"/>
        <v>300797.70799999998</v>
      </c>
      <c r="N21" s="154">
        <f t="shared" si="17"/>
        <v>287185.48899999983</v>
      </c>
      <c r="O21" s="154">
        <f t="shared" si="17"/>
        <v>229607.51899999898</v>
      </c>
      <c r="P21" s="154">
        <f t="shared" si="17"/>
        <v>262635.54499999993</v>
      </c>
      <c r="Q21" s="154">
        <f t="shared" ref="Q21" si="18">Q17-Q19</f>
        <v>215587.97500000009</v>
      </c>
      <c r="R21" s="154">
        <f t="shared" ref="R21:T21" si="19">R17-R19</f>
        <v>209525.82899999982</v>
      </c>
      <c r="S21" s="154">
        <f t="shared" si="19"/>
        <v>256073.89800000004</v>
      </c>
      <c r="T21" s="140">
        <f t="shared" si="19"/>
        <v>243849.09000000008</v>
      </c>
      <c r="V21" s="117">
        <f>V17-V19</f>
        <v>39179.607000000018</v>
      </c>
      <c r="W21" s="140">
        <f>W17-W19</f>
        <v>30628.734999999993</v>
      </c>
      <c r="X21" s="119">
        <f>X17-X19</f>
        <v>255289.91800000006</v>
      </c>
      <c r="Y21" s="140">
        <f>Y17-Y19</f>
        <v>235298.21799999996</v>
      </c>
    </row>
    <row r="22" spans="1:39" ht="27.75" customHeight="1" thickBot="1">
      <c r="A22" s="113" t="s">
        <v>53</v>
      </c>
      <c r="B22" s="116"/>
      <c r="C22" s="276">
        <f t="shared" ref="C22:Q22" si="20">(C21-B21)/B21</f>
        <v>-0.11605990664243518</v>
      </c>
      <c r="D22" s="276">
        <f t="shared" si="20"/>
        <v>-8.5276349890891168E-2</v>
      </c>
      <c r="E22" s="276">
        <f t="shared" si="20"/>
        <v>0.1165072369632576</v>
      </c>
      <c r="F22" s="276">
        <f t="shared" si="20"/>
        <v>4.261497835533698E-2</v>
      </c>
      <c r="G22" s="276">
        <f t="shared" si="20"/>
        <v>3.3751501627664215E-2</v>
      </c>
      <c r="H22" s="276">
        <f t="shared" si="20"/>
        <v>-0.10752681486702027</v>
      </c>
      <c r="I22" s="276">
        <f t="shared" si="20"/>
        <v>-1.1948193852351347E-2</v>
      </c>
      <c r="J22" s="276">
        <f t="shared" si="20"/>
        <v>8.3117827023432511E-2</v>
      </c>
      <c r="K22" s="285">
        <f t="shared" si="20"/>
        <v>5.1842369912734339E-2</v>
      </c>
      <c r="L22" s="277">
        <f t="shared" si="20"/>
        <v>-4.9690555415814887E-2</v>
      </c>
      <c r="M22" s="276">
        <f t="shared" si="20"/>
        <v>-1.7597221367526766E-2</v>
      </c>
      <c r="N22" s="276">
        <f t="shared" si="20"/>
        <v>-4.5253732451977856E-2</v>
      </c>
      <c r="O22" s="276">
        <f t="shared" si="20"/>
        <v>-0.20049052687338559</v>
      </c>
      <c r="P22" s="276">
        <f t="shared" si="20"/>
        <v>0.14384557676441376</v>
      </c>
      <c r="Q22" s="276">
        <f t="shared" si="20"/>
        <v>-0.17913633891406378</v>
      </c>
      <c r="R22" s="276">
        <f t="shared" ref="R22" si="21">(R21-Q21)/Q21</f>
        <v>-2.8119128629508522E-2</v>
      </c>
      <c r="S22" s="276">
        <f t="shared" ref="S22:T22" si="22">(S21-R21)/R21</f>
        <v>0.22215909714883056</v>
      </c>
      <c r="T22" s="278">
        <f t="shared" si="22"/>
        <v>-4.7739375607895651E-2</v>
      </c>
      <c r="U22" s="10"/>
      <c r="V22" s="116"/>
      <c r="W22" s="278">
        <f>(W21-V21)/V21</f>
        <v>-0.21824802887890174</v>
      </c>
      <c r="X22" s="296"/>
      <c r="Y22" s="278">
        <f>(Y21-X21)/X21</f>
        <v>-7.8309790518245589E-2</v>
      </c>
    </row>
    <row r="23" spans="1:39" ht="27.75" hidden="1" customHeight="1" thickBot="1">
      <c r="A23" s="106" t="s">
        <v>60</v>
      </c>
      <c r="B23" s="280">
        <f>(B17/B19)</f>
        <v>6.2585733558796406</v>
      </c>
      <c r="C23" s="281">
        <f>(C17/C19)</f>
        <v>4.6592847997904316</v>
      </c>
      <c r="D23" s="281">
        <f>(D17/D19)</f>
        <v>4.4295790391714371</v>
      </c>
      <c r="E23" s="281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4"/>
      <c r="V23" s="103">
        <f>(V17/V19)</f>
        <v>2.6729028396209369</v>
      </c>
      <c r="W23" s="282">
        <f>(W17/W19)</f>
        <v>2.215065522625113</v>
      </c>
      <c r="X23" s="103">
        <f>X17/X19</f>
        <v>2.6741771286266656</v>
      </c>
      <c r="Y23" s="282">
        <f>Y17/Y19</f>
        <v>2.4474081733587121</v>
      </c>
    </row>
    <row r="24" spans="1:39" ht="30" customHeight="1" thickBot="1"/>
    <row r="25" spans="1:39" ht="22.5" customHeight="1">
      <c r="A25" s="424" t="s">
        <v>15</v>
      </c>
      <c r="B25" s="426">
        <v>2007</v>
      </c>
      <c r="C25" s="418">
        <v>2008</v>
      </c>
      <c r="D25" s="418">
        <v>2009</v>
      </c>
      <c r="E25" s="418">
        <v>2010</v>
      </c>
      <c r="F25" s="418">
        <v>2011</v>
      </c>
      <c r="G25" s="418">
        <v>2012</v>
      </c>
      <c r="H25" s="418">
        <v>2013</v>
      </c>
      <c r="I25" s="418">
        <v>2014</v>
      </c>
      <c r="J25" s="418">
        <v>2015</v>
      </c>
      <c r="K25" s="430">
        <v>2016</v>
      </c>
      <c r="L25" s="432">
        <v>2017</v>
      </c>
      <c r="M25" s="418">
        <v>2018</v>
      </c>
      <c r="N25" s="418">
        <v>2019</v>
      </c>
      <c r="O25" s="428">
        <v>2020</v>
      </c>
      <c r="P25" s="428">
        <v>2021</v>
      </c>
      <c r="Q25" s="418">
        <v>2022</v>
      </c>
      <c r="R25" s="418">
        <v>2023</v>
      </c>
      <c r="S25" s="416">
        <v>2024</v>
      </c>
      <c r="T25" s="422">
        <v>2025</v>
      </c>
      <c r="U25" s="128" t="s">
        <v>48</v>
      </c>
      <c r="V25" s="420" t="str">
        <f>V14</f>
        <v>jan-fev</v>
      </c>
      <c r="W25" s="421"/>
      <c r="X25" s="414" t="s">
        <v>120</v>
      </c>
      <c r="Y25" s="415"/>
    </row>
    <row r="26" spans="1:39" ht="31.5" customHeight="1" thickBot="1">
      <c r="A26" s="425"/>
      <c r="B26" s="427"/>
      <c r="C26" s="419"/>
      <c r="D26" s="419"/>
      <c r="E26" s="419"/>
      <c r="F26" s="419"/>
      <c r="G26" s="419"/>
      <c r="H26" s="419"/>
      <c r="I26" s="419"/>
      <c r="J26" s="419"/>
      <c r="K26" s="431"/>
      <c r="L26" s="433"/>
      <c r="M26" s="419"/>
      <c r="N26" s="419"/>
      <c r="O26" s="429"/>
      <c r="P26" s="429"/>
      <c r="Q26" s="419"/>
      <c r="R26" s="419"/>
      <c r="S26" s="417"/>
      <c r="T26" s="423"/>
      <c r="U26" s="129" t="str">
        <f>U4</f>
        <v>2007/2024</v>
      </c>
      <c r="V26" s="127">
        <f>V4</f>
        <v>2025</v>
      </c>
      <c r="W26" s="261">
        <f>W4</f>
        <v>2026</v>
      </c>
      <c r="X26" s="297" t="str">
        <f>X4</f>
        <v>mar 2024 a fev 2025</v>
      </c>
      <c r="Y26" s="295" t="str">
        <f>Y4</f>
        <v>mar 2025 a fev 2026</v>
      </c>
    </row>
    <row r="27" spans="1:39" s="101" customFormat="1" ht="3" customHeight="1" thickBot="1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0"/>
      <c r="P27" s="270"/>
      <c r="R27" s="298"/>
      <c r="S27" s="270"/>
      <c r="T27" s="301"/>
      <c r="U27" s="283"/>
    </row>
    <row r="28" spans="1:39" ht="27.75" customHeight="1">
      <c r="A28" s="111" t="s">
        <v>49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1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53">
        <v>557691.90200000012</v>
      </c>
      <c r="T28" s="147">
        <v>549704.55499999993</v>
      </c>
      <c r="U28" s="100"/>
      <c r="V28" s="115">
        <v>80423.161999999968</v>
      </c>
      <c r="W28" s="147">
        <v>69584.704999999987</v>
      </c>
      <c r="X28" s="112">
        <v>560562.82199999993</v>
      </c>
      <c r="Y28" s="147">
        <v>538866.098</v>
      </c>
    </row>
    <row r="29" spans="1:39" ht="27.75" customHeight="1" thickBot="1">
      <c r="A29" s="114" t="s">
        <v>53</v>
      </c>
      <c r="B29" s="272"/>
      <c r="C29" s="273">
        <f t="shared" ref="C29:Q29" si="23">(C28-B28)/B28</f>
        <v>6.3491251811589565E-3</v>
      </c>
      <c r="D29" s="273">
        <f t="shared" si="23"/>
        <v>-2.5351041341628616E-2</v>
      </c>
      <c r="E29" s="273">
        <f t="shared" si="23"/>
        <v>0.14232124040801208</v>
      </c>
      <c r="F29" s="273">
        <f t="shared" si="23"/>
        <v>0.16522017339726491</v>
      </c>
      <c r="G29" s="273">
        <f t="shared" si="23"/>
        <v>0.11849348127885141</v>
      </c>
      <c r="H29" s="273">
        <f t="shared" si="23"/>
        <v>5.296421056115299E-2</v>
      </c>
      <c r="I29" s="273">
        <f t="shared" si="23"/>
        <v>1.9591998746035993E-2</v>
      </c>
      <c r="J29" s="273">
        <f t="shared" si="23"/>
        <v>-1.7803184510057374E-2</v>
      </c>
      <c r="K29" s="284">
        <f t="shared" si="23"/>
        <v>-6.6755691727534677E-2</v>
      </c>
      <c r="L29" s="274">
        <f t="shared" si="23"/>
        <v>0.14679340175955716</v>
      </c>
      <c r="M29" s="273">
        <f t="shared" si="23"/>
        <v>3.1169571012153018E-2</v>
      </c>
      <c r="N29" s="273">
        <f t="shared" si="23"/>
        <v>5.2964042161944717E-2</v>
      </c>
      <c r="O29" s="273">
        <f t="shared" si="23"/>
        <v>0.26823197519276548</v>
      </c>
      <c r="P29" s="273">
        <f t="shared" si="23"/>
        <v>7.7338249378292354E-2</v>
      </c>
      <c r="Q29" s="273">
        <f t="shared" si="23"/>
        <v>4.5810259040420201E-2</v>
      </c>
      <c r="R29" s="273">
        <f>(R28-Q28)/Q28</f>
        <v>-1.1062740827379666E-3</v>
      </c>
      <c r="S29" s="277">
        <f t="shared" ref="S29:T29" si="24">(S28-R28)/R28</f>
        <v>7.2029527685765815E-2</v>
      </c>
      <c r="T29" s="278">
        <f t="shared" si="24"/>
        <v>-1.4322149866899416E-2</v>
      </c>
      <c r="V29" s="118"/>
      <c r="W29" s="275">
        <f>(W28-V28)/V28</f>
        <v>-0.13476785456408671</v>
      </c>
      <c r="Y29" s="275">
        <f>(Y28-X28)/X28</f>
        <v>-3.8705249703484497E-2</v>
      </c>
    </row>
    <row r="30" spans="1:39" ht="27.75" customHeight="1">
      <c r="A30" s="111" t="s">
        <v>54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1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53">
        <v>3334.4049999999993</v>
      </c>
      <c r="T30" s="147">
        <v>2539.8220000000001</v>
      </c>
      <c r="U30" s="100"/>
      <c r="V30" s="115">
        <v>23420.133000000002</v>
      </c>
      <c r="W30" s="147">
        <v>25207.476000000002</v>
      </c>
      <c r="X30" s="112">
        <v>152486.80300000001</v>
      </c>
      <c r="Y30" s="147">
        <v>162565.21300000002</v>
      </c>
    </row>
    <row r="31" spans="1:39" ht="27.75" customHeight="1" thickBot="1">
      <c r="A31" s="113" t="s">
        <v>53</v>
      </c>
      <c r="B31" s="116"/>
      <c r="C31" s="276">
        <f t="shared" ref="C31:Q31" si="25">(C30-B30)/B30</f>
        <v>0.28740195099069604</v>
      </c>
      <c r="D31" s="276">
        <f t="shared" si="25"/>
        <v>0.87424480625071677</v>
      </c>
      <c r="E31" s="276">
        <f t="shared" si="25"/>
        <v>-0.35240240164564085</v>
      </c>
      <c r="F31" s="276">
        <f t="shared" si="25"/>
        <v>0.30120319844880566</v>
      </c>
      <c r="G31" s="276">
        <f t="shared" si="25"/>
        <v>-0.12612648022085726</v>
      </c>
      <c r="H31" s="276">
        <f t="shared" si="25"/>
        <v>7.1660651760911652E-3</v>
      </c>
      <c r="I31" s="276">
        <f t="shared" si="25"/>
        <v>-1.9460888913914301E-2</v>
      </c>
      <c r="J31" s="276">
        <f t="shared" si="25"/>
        <v>0.17146393140729888</v>
      </c>
      <c r="K31" s="285">
        <f t="shared" si="25"/>
        <v>-5.2106064729437615E-2</v>
      </c>
      <c r="L31" s="277">
        <f t="shared" si="25"/>
        <v>-8.4124648923364909E-2</v>
      </c>
      <c r="M31" s="276">
        <f t="shared" si="25"/>
        <v>0.28764018691588777</v>
      </c>
      <c r="N31" s="276">
        <f t="shared" si="25"/>
        <v>0.10676256403742751</v>
      </c>
      <c r="O31" s="276">
        <f t="shared" si="25"/>
        <v>0.30345145589616501</v>
      </c>
      <c r="P31" s="276">
        <f t="shared" si="25"/>
        <v>0.25973041103931305</v>
      </c>
      <c r="Q31" s="276">
        <f t="shared" si="25"/>
        <v>0.15038655327936848</v>
      </c>
      <c r="R31" s="276">
        <f t="shared" ref="R31" si="26">(R30-Q30)/Q30</f>
        <v>-2.5093665466012785E-2</v>
      </c>
      <c r="S31" s="276">
        <f t="shared" ref="S31:T31" si="27">(S30-R30)/R30</f>
        <v>0.23690171127231785</v>
      </c>
      <c r="T31" s="278">
        <f t="shared" si="27"/>
        <v>-0.23829828710069692</v>
      </c>
      <c r="U31" s="10"/>
      <c r="V31" s="116"/>
      <c r="W31" s="278">
        <f>(W30-V30)/V30</f>
        <v>7.6316517929253466E-2</v>
      </c>
      <c r="X31" s="296"/>
      <c r="Y31" s="278">
        <f>(Y30-X30)/X30</f>
        <v>6.6093654019358003E-2</v>
      </c>
    </row>
    <row r="32" spans="1:39" ht="27.75" customHeight="1">
      <c r="A32" s="8" t="s">
        <v>57</v>
      </c>
      <c r="B32" s="19">
        <f>(B28-B30)</f>
        <v>203117.0239999998</v>
      </c>
      <c r="C32" s="154">
        <f t="shared" ref="C32:P32" si="28">(C28-C30)</f>
        <v>204244.86400000018</v>
      </c>
      <c r="D32" s="154">
        <f t="shared" si="28"/>
        <v>198400.41200000027</v>
      </c>
      <c r="E32" s="154">
        <f t="shared" si="28"/>
        <v>227324.11700000009</v>
      </c>
      <c r="F32" s="154">
        <f t="shared" si="28"/>
        <v>264760.33899999998</v>
      </c>
      <c r="G32" s="154">
        <f t="shared" si="28"/>
        <v>296419.00400000002</v>
      </c>
      <c r="H32" s="154">
        <f t="shared" si="28"/>
        <v>312165.44199999998</v>
      </c>
      <c r="I32" s="154">
        <f t="shared" si="28"/>
        <v>318321.61400000006</v>
      </c>
      <c r="J32" s="154">
        <f t="shared" si="28"/>
        <v>312463.31199999998</v>
      </c>
      <c r="K32" s="119">
        <f t="shared" si="28"/>
        <v>291587.27400000009</v>
      </c>
      <c r="L32" s="279">
        <f t="shared" si="28"/>
        <v>334649.34799999959</v>
      </c>
      <c r="M32" s="154">
        <f t="shared" si="28"/>
        <v>344816.77799999999</v>
      </c>
      <c r="N32" s="154">
        <f t="shared" si="28"/>
        <v>363008.511</v>
      </c>
      <c r="O32" s="154">
        <f t="shared" si="28"/>
        <v>460327.44400000002</v>
      </c>
      <c r="P32" s="154">
        <f t="shared" si="28"/>
        <v>495580.34200000018</v>
      </c>
      <c r="Q32" s="154">
        <f t="shared" ref="Q32" si="29">(Q28-Q30)</f>
        <v>518031.63800000027</v>
      </c>
      <c r="R32" s="154">
        <f t="shared" ref="R32:T32" si="30">(R28-R30)</f>
        <v>517524.88199999993</v>
      </c>
      <c r="S32" s="154">
        <f t="shared" si="30"/>
        <v>554357.49700000009</v>
      </c>
      <c r="T32" s="140">
        <f t="shared" si="30"/>
        <v>547164.73299999989</v>
      </c>
      <c r="V32" s="117">
        <f>V28-V30</f>
        <v>57003.028999999966</v>
      </c>
      <c r="W32" s="140">
        <f>W28-W30</f>
        <v>44377.228999999985</v>
      </c>
      <c r="X32" s="119">
        <f>X28-X30</f>
        <v>408076.01899999991</v>
      </c>
      <c r="Y32" s="140">
        <f>Y28-Y30</f>
        <v>376300.88500000001</v>
      </c>
    </row>
    <row r="33" spans="1:25" ht="27.75" customHeight="1" thickBot="1">
      <c r="A33" s="113" t="s">
        <v>53</v>
      </c>
      <c r="B33" s="116"/>
      <c r="C33" s="276">
        <f t="shared" ref="C33:P33" si="31">(C32-B32)/B32</f>
        <v>5.5526611102788507E-3</v>
      </c>
      <c r="D33" s="276">
        <f t="shared" si="31"/>
        <v>-2.8614927619427914E-2</v>
      </c>
      <c r="E33" s="276">
        <f t="shared" si="31"/>
        <v>0.14578450068944299</v>
      </c>
      <c r="F33" s="276">
        <f t="shared" si="31"/>
        <v>0.16468213973091064</v>
      </c>
      <c r="G33" s="276">
        <f t="shared" si="31"/>
        <v>0.11957480157177182</v>
      </c>
      <c r="H33" s="276">
        <f t="shared" si="31"/>
        <v>5.3122228290059179E-2</v>
      </c>
      <c r="I33" s="276">
        <f t="shared" si="31"/>
        <v>1.972086327223908E-2</v>
      </c>
      <c r="J33" s="276">
        <f t="shared" si="31"/>
        <v>-1.840372045864307E-2</v>
      </c>
      <c r="K33" s="285">
        <f t="shared" si="31"/>
        <v>-6.6811165337708145E-2</v>
      </c>
      <c r="L33" s="277">
        <f t="shared" si="31"/>
        <v>0.14768159600819714</v>
      </c>
      <c r="M33" s="276">
        <f t="shared" si="31"/>
        <v>3.038233918806384E-2</v>
      </c>
      <c r="N33" s="276">
        <f t="shared" si="31"/>
        <v>5.2757679326149283E-2</v>
      </c>
      <c r="O33" s="276">
        <f t="shared" si="31"/>
        <v>0.26808994844751732</v>
      </c>
      <c r="P33" s="276">
        <f t="shared" si="31"/>
        <v>7.6582220894047232E-2</v>
      </c>
      <c r="Q33" s="276">
        <f t="shared" ref="Q33" si="32">(Q32-P32)/P32</f>
        <v>4.5303039885306998E-2</v>
      </c>
      <c r="R33" s="276">
        <f t="shared" ref="R33" si="33">(R32-Q32)/Q32</f>
        <v>-9.782336884998188E-4</v>
      </c>
      <c r="S33" s="276">
        <f t="shared" ref="S33:T33" si="34">(S32-R32)/R32</f>
        <v>7.1170713295288804E-2</v>
      </c>
      <c r="T33" s="278">
        <f t="shared" si="34"/>
        <v>-1.2974955762166229E-2</v>
      </c>
      <c r="U33" s="10"/>
      <c r="V33" s="116"/>
      <c r="W33" s="278">
        <f>(W32-V32)/V32</f>
        <v>-0.22149349291596396</v>
      </c>
      <c r="X33" s="296"/>
      <c r="Y33" s="278">
        <f>(Y32-X32)/X32</f>
        <v>-7.7865722366792428E-2</v>
      </c>
    </row>
    <row r="34" spans="1:25" ht="27.75" hidden="1" customHeight="1" thickBot="1">
      <c r="A34" s="106" t="s">
        <v>60</v>
      </c>
      <c r="B34" s="280">
        <f>(B28/B30)</f>
        <v>353.87571164253228</v>
      </c>
      <c r="C34" s="281">
        <f>(C28/C30)</f>
        <v>276.62107592758815</v>
      </c>
      <c r="D34" s="281">
        <f>(D28/D30)</f>
        <v>143.84910802293385</v>
      </c>
      <c r="E34" s="281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4"/>
      <c r="V34" s="103">
        <f>(V28/V30)</f>
        <v>3.4339327620385403</v>
      </c>
      <c r="W34" s="282">
        <f>(W28/W30)</f>
        <v>2.7604788753939498</v>
      </c>
    </row>
    <row r="36" spans="1:25">
      <c r="A36" s="3" t="s">
        <v>69</v>
      </c>
    </row>
  </sheetData>
  <mergeCells count="66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V3:W3"/>
    <mergeCell ref="A14:A15"/>
    <mergeCell ref="B14:B15"/>
    <mergeCell ref="C14:C15"/>
    <mergeCell ref="D14:D15"/>
    <mergeCell ref="E14:E15"/>
    <mergeCell ref="V14:W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X3:Y3"/>
    <mergeCell ref="X14:Y14"/>
    <mergeCell ref="X25:Y25"/>
    <mergeCell ref="R3:R4"/>
    <mergeCell ref="R14:R15"/>
    <mergeCell ref="R25:R26"/>
    <mergeCell ref="V25:W25"/>
    <mergeCell ref="S3:S4"/>
    <mergeCell ref="S14:S15"/>
    <mergeCell ref="S25:S26"/>
    <mergeCell ref="T3:T4"/>
    <mergeCell ref="T14:T15"/>
    <mergeCell ref="T25:T26"/>
  </mergeCells>
  <conditionalFormatting sqref="B12:T12">
    <cfRule type="cellIs" dxfId="15" priority="97" operator="lessThan">
      <formula>0</formula>
    </cfRule>
    <cfRule type="cellIs" dxfId="14" priority="96" operator="greaterThan">
      <formula>0</formula>
    </cfRule>
  </conditionalFormatting>
  <conditionalFormatting sqref="B23:T23">
    <cfRule type="cellIs" dxfId="13" priority="92" operator="greaterThan">
      <formula>0</formula>
    </cfRule>
    <cfRule type="cellIs" dxfId="12" priority="93" operator="lessThan">
      <formula>0</formula>
    </cfRule>
  </conditionalFormatting>
  <conditionalFormatting sqref="B34:T34">
    <cfRule type="cellIs" dxfId="11" priority="89" operator="lessThan">
      <formula>0</formula>
    </cfRule>
    <cfRule type="cellIs" dxfId="10" priority="88" operator="greaterThan">
      <formula>0</formula>
    </cfRule>
  </conditionalFormatting>
  <conditionalFormatting sqref="V34:W34">
    <cfRule type="cellIs" dxfId="9" priority="90" operator="greaterThan">
      <formula>0</formula>
    </cfRule>
    <cfRule type="cellIs" dxfId="8" priority="91" operator="lessThan">
      <formula>0</formula>
    </cfRule>
  </conditionalFormatting>
  <conditionalFormatting sqref="V12:Y12">
    <cfRule type="cellIs" dxfId="7" priority="31" operator="lessThan">
      <formula>0</formula>
    </cfRule>
    <cfRule type="cellIs" dxfId="6" priority="30" operator="greaterThan">
      <formula>0</formula>
    </cfRule>
  </conditionalFormatting>
  <conditionalFormatting sqref="V23:Y23">
    <cfRule type="cellIs" dxfId="5" priority="29" operator="lessThan">
      <formula>0</formula>
    </cfRule>
    <cfRule type="cellIs" dxfId="4" priority="28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7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85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84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83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81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80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9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7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6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75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74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73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6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55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54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53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52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51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50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9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8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44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43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42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7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6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45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41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40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9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9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N7:T7</xm:sqref>
        </x14:conditionalFormatting>
        <x14:conditionalFormatting xmlns:xm="http://schemas.microsoft.com/office/excel/2006/main">
          <x14:cfRule type="iconSet" priority="58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N9:T9</xm:sqref>
        </x14:conditionalFormatting>
        <x14:conditionalFormatting xmlns:xm="http://schemas.microsoft.com/office/excel/2006/main">
          <x14:cfRule type="iconSet" priority="57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N11:T11</xm:sqref>
        </x14:conditionalFormatting>
        <x14:conditionalFormatting xmlns:xm="http://schemas.microsoft.com/office/excel/2006/main">
          <x14:cfRule type="iconSet" priority="18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17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16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15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14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3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6" id="{82980DA5-9A1E-4076-94B8-D7FCDF39BF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S18:T18</xm:sqref>
        </x14:conditionalFormatting>
        <x14:conditionalFormatting xmlns:xm="http://schemas.microsoft.com/office/excel/2006/main">
          <x14:cfRule type="iconSet" priority="5" id="{A457FDE7-D4BE-4CEA-A7F0-82F59CDB23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S20:T20</xm:sqref>
        </x14:conditionalFormatting>
        <x14:conditionalFormatting xmlns:xm="http://schemas.microsoft.com/office/excel/2006/main">
          <x14:cfRule type="iconSet" priority="4" id="{9132DB8C-B377-4CC2-B846-488F82681D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S22:T22</xm:sqref>
        </x14:conditionalFormatting>
        <x14:conditionalFormatting xmlns:xm="http://schemas.microsoft.com/office/excel/2006/main">
          <x14:cfRule type="iconSet" priority="3" id="{39E931B0-4103-4878-8E5D-FCD7FEFA1A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S29:T29</xm:sqref>
        </x14:conditionalFormatting>
        <x14:conditionalFormatting xmlns:xm="http://schemas.microsoft.com/office/excel/2006/main">
          <x14:cfRule type="iconSet" priority="2" id="{1734BBBB-8287-4369-80C6-9BE2D7082C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S31:T31</xm:sqref>
        </x14:conditionalFormatting>
        <x14:conditionalFormatting xmlns:xm="http://schemas.microsoft.com/office/excel/2006/main">
          <x14:cfRule type="iconSet" priority="1" id="{B4828EFC-BED2-4838-999D-D5F3D72FDDA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S33:T33</xm:sqref>
        </x14:conditionalFormatting>
        <x14:conditionalFormatting xmlns:xm="http://schemas.microsoft.com/office/excel/2006/main">
          <x14:cfRule type="iconSet" priority="86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00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</xm:sqref>
        </x14:conditionalFormatting>
        <x14:conditionalFormatting xmlns:xm="http://schemas.microsoft.com/office/excel/2006/main">
          <x14:cfRule type="iconSet" priority="101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</xm:sqref>
        </x14:conditionalFormatting>
        <x14:conditionalFormatting xmlns:xm="http://schemas.microsoft.com/office/excel/2006/main">
          <x14:cfRule type="iconSet" priority="82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2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</xm:sqref>
        </x14:conditionalFormatting>
        <x14:conditionalFormatting xmlns:xm="http://schemas.microsoft.com/office/excel/2006/main">
          <x14:cfRule type="iconSet" priority="103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</xm:sqref>
        </x14:conditionalFormatting>
        <x14:conditionalFormatting xmlns:xm="http://schemas.microsoft.com/office/excel/2006/main">
          <x14:cfRule type="iconSet" priority="78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  <x14:conditionalFormatting xmlns:xm="http://schemas.microsoft.com/office/excel/2006/main">
          <x14:cfRule type="iconSet" priority="104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</xm:sqref>
        </x14:conditionalFormatting>
        <x14:conditionalFormatting xmlns:xm="http://schemas.microsoft.com/office/excel/2006/main">
          <x14:cfRule type="iconSet" priority="105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</xm:sqref>
        </x14:conditionalFormatting>
        <x14:conditionalFormatting xmlns:xm="http://schemas.microsoft.com/office/excel/2006/main">
          <x14:cfRule type="iconSet" priority="19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X9:Y9</xm:sqref>
        </x14:conditionalFormatting>
        <x14:conditionalFormatting xmlns:xm="http://schemas.microsoft.com/office/excel/2006/main">
          <x14:cfRule type="iconSet" priority="26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X11:Y11</xm:sqref>
        </x14:conditionalFormatting>
        <x14:conditionalFormatting xmlns:xm="http://schemas.microsoft.com/office/excel/2006/main">
          <x14:cfRule type="iconSet" priority="24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X20:Y20</xm:sqref>
        </x14:conditionalFormatting>
        <x14:conditionalFormatting xmlns:xm="http://schemas.microsoft.com/office/excel/2006/main">
          <x14:cfRule type="iconSet" priority="23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X22:Y22</xm:sqref>
        </x14:conditionalFormatting>
        <x14:conditionalFormatting xmlns:xm="http://schemas.microsoft.com/office/excel/2006/main">
          <x14:cfRule type="iconSet" priority="21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X31:Y31</xm:sqref>
        </x14:conditionalFormatting>
        <x14:conditionalFormatting xmlns:xm="http://schemas.microsoft.com/office/excel/2006/main">
          <x14:cfRule type="iconSet" priority="20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X33:Y33</xm:sqref>
        </x14:conditionalFormatting>
        <x14:conditionalFormatting xmlns:xm="http://schemas.microsoft.com/office/excel/2006/main">
          <x14:cfRule type="iconSet" priority="27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</xm:sqref>
        </x14:conditionalFormatting>
        <x14:conditionalFormatting xmlns:xm="http://schemas.microsoft.com/office/excel/2006/main">
          <x14:cfRule type="iconSet" priority="25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Y18</xm:sqref>
        </x14:conditionalFormatting>
        <x14:conditionalFormatting xmlns:xm="http://schemas.microsoft.com/office/excel/2006/main">
          <x14:cfRule type="iconSet" priority="22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I68"/>
  <sheetViews>
    <sheetView showGridLines="0" topLeftCell="AL1" zoomScaleNormal="100" workbookViewId="0">
      <selection activeCell="AJ51" sqref="AJ51:AL62"/>
    </sheetView>
  </sheetViews>
  <sheetFormatPr defaultRowHeight="15"/>
  <cols>
    <col min="1" max="1" width="18.7109375" customWidth="1"/>
    <col min="19" max="19" width="9.85546875" customWidth="1"/>
    <col min="20" max="20" width="1.7109375" customWidth="1"/>
    <col min="21" max="21" width="18.7109375" hidden="1" customWidth="1"/>
    <col min="39" max="39" width="10.140625" customWidth="1"/>
    <col min="40" max="40" width="1.7109375" customWidth="1"/>
    <col min="58" max="58" width="9.85546875" customWidth="1"/>
    <col min="61" max="61" width="9.140625" style="101"/>
  </cols>
  <sheetData>
    <row r="1" spans="1:61" ht="15.75">
      <c r="A1" s="4" t="s">
        <v>97</v>
      </c>
    </row>
    <row r="3" spans="1:61" ht="15.75" thickBot="1">
      <c r="N3" s="119"/>
      <c r="O3" s="119"/>
      <c r="P3" s="119"/>
      <c r="Q3" s="119"/>
      <c r="S3" s="107" t="s">
        <v>1</v>
      </c>
      <c r="AM3" s="286">
        <v>1000</v>
      </c>
      <c r="BF3" s="286" t="s">
        <v>46</v>
      </c>
    </row>
    <row r="4" spans="1:61" ht="20.100000000000001" customHeight="1">
      <c r="A4" s="441" t="s">
        <v>3</v>
      </c>
      <c r="B4" s="443" t="s">
        <v>71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46" t="s">
        <v>154</v>
      </c>
      <c r="U4" s="444" t="s">
        <v>3</v>
      </c>
      <c r="V4" s="436" t="s">
        <v>71</v>
      </c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7"/>
      <c r="AL4" s="438"/>
      <c r="AM4" s="439" t="s">
        <v>154</v>
      </c>
      <c r="AO4" s="436" t="s">
        <v>71</v>
      </c>
      <c r="AP4" s="437"/>
      <c r="AQ4" s="437"/>
      <c r="AR4" s="437"/>
      <c r="AS4" s="437"/>
      <c r="AT4" s="437"/>
      <c r="AU4" s="437"/>
      <c r="AV4" s="437"/>
      <c r="AW4" s="437"/>
      <c r="AX4" s="437"/>
      <c r="AY4" s="437"/>
      <c r="AZ4" s="437"/>
      <c r="BA4" s="437"/>
      <c r="BB4" s="437"/>
      <c r="BC4" s="437"/>
      <c r="BD4" s="437"/>
      <c r="BE4" s="438"/>
      <c r="BF4" s="439" t="s">
        <v>154</v>
      </c>
    </row>
    <row r="5" spans="1:61" ht="20.100000000000001" customHeight="1" thickBot="1">
      <c r="A5" s="442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135">
        <v>2026</v>
      </c>
      <c r="S5" s="447"/>
      <c r="U5" s="445"/>
      <c r="V5" s="25">
        <v>2010</v>
      </c>
      <c r="W5" s="135">
        <v>2011</v>
      </c>
      <c r="X5" s="135">
        <v>2012</v>
      </c>
      <c r="Y5" s="135">
        <v>2013</v>
      </c>
      <c r="Z5" s="135">
        <v>2014</v>
      </c>
      <c r="AA5" s="135">
        <v>2015</v>
      </c>
      <c r="AB5" s="135">
        <v>2016</v>
      </c>
      <c r="AC5" s="135">
        <v>2017</v>
      </c>
      <c r="AD5" s="135">
        <v>2018</v>
      </c>
      <c r="AE5" s="135">
        <v>2019</v>
      </c>
      <c r="AF5" s="135">
        <v>2020</v>
      </c>
      <c r="AG5" s="135">
        <v>2021</v>
      </c>
      <c r="AH5" s="135">
        <v>2022</v>
      </c>
      <c r="AI5" s="135">
        <v>2023</v>
      </c>
      <c r="AJ5" s="135">
        <v>2024</v>
      </c>
      <c r="AK5" s="135">
        <v>2025</v>
      </c>
      <c r="AL5" s="133">
        <v>2026</v>
      </c>
      <c r="AM5" s="440"/>
      <c r="AO5" s="25">
        <v>2010</v>
      </c>
      <c r="AP5" s="135">
        <v>2011</v>
      </c>
      <c r="AQ5" s="135">
        <v>2012</v>
      </c>
      <c r="AR5" s="135">
        <v>2013</v>
      </c>
      <c r="AS5" s="135">
        <v>2014</v>
      </c>
      <c r="AT5" s="135">
        <v>2015</v>
      </c>
      <c r="AU5" s="135">
        <v>2016</v>
      </c>
      <c r="AV5" s="135">
        <v>2017</v>
      </c>
      <c r="AW5" s="176">
        <v>2018</v>
      </c>
      <c r="AX5" s="135">
        <v>2019</v>
      </c>
      <c r="AY5" s="135">
        <v>2020</v>
      </c>
      <c r="AZ5" s="176">
        <v>2021</v>
      </c>
      <c r="BA5" s="176">
        <v>2022</v>
      </c>
      <c r="BB5" s="176">
        <v>2023</v>
      </c>
      <c r="BC5" s="176">
        <v>2024</v>
      </c>
      <c r="BD5" s="135">
        <v>2025</v>
      </c>
      <c r="BE5" s="133">
        <v>2026</v>
      </c>
      <c r="BF5" s="440"/>
      <c r="BI5" s="287"/>
    </row>
    <row r="6" spans="1:61" ht="3" customHeight="1" thickBot="1">
      <c r="A6" s="288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9"/>
      <c r="U6" s="288"/>
      <c r="V6" s="290">
        <v>2010</v>
      </c>
      <c r="W6" s="290">
        <v>2011</v>
      </c>
      <c r="X6" s="290">
        <v>2012</v>
      </c>
      <c r="Y6" s="290"/>
      <c r="Z6" s="290"/>
      <c r="AA6" s="290"/>
      <c r="AB6" s="290"/>
      <c r="AC6" s="290"/>
      <c r="AD6" s="287"/>
      <c r="AE6" s="287"/>
      <c r="AF6" s="287"/>
      <c r="AG6" s="287"/>
      <c r="AH6" s="287"/>
      <c r="AI6" s="287"/>
      <c r="AJ6" s="287"/>
      <c r="AK6" s="287"/>
      <c r="AL6" s="290"/>
      <c r="AM6" s="291"/>
      <c r="AO6" s="290"/>
      <c r="AP6" s="290"/>
      <c r="AQ6" s="290"/>
      <c r="AR6" s="290"/>
      <c r="AS6" s="290"/>
      <c r="AT6" s="290"/>
      <c r="AU6" s="290"/>
      <c r="AV6" s="290"/>
      <c r="AW6" s="287"/>
      <c r="AX6" s="287"/>
      <c r="AY6" s="287"/>
      <c r="AZ6" s="287"/>
      <c r="BA6" s="287"/>
      <c r="BB6" s="287"/>
      <c r="BC6" s="287"/>
      <c r="BD6" s="287"/>
      <c r="BE6" s="290"/>
      <c r="BF6" s="289"/>
    </row>
    <row r="7" spans="1:61" ht="20.100000000000001" customHeight="1">
      <c r="A7" s="120" t="s">
        <v>72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221549.67999999979</v>
      </c>
      <c r="Q7" s="153">
        <v>249387.18999999968</v>
      </c>
      <c r="R7" s="153">
        <v>214865.2999999999</v>
      </c>
      <c r="S7" s="61">
        <f t="shared" ref="S7:S18" si="0">(IF(R7="","",((R7-Q7)/Q7)))</f>
        <v>-0.13842687749920043</v>
      </c>
      <c r="U7" s="109" t="s">
        <v>72</v>
      </c>
      <c r="V7" s="115">
        <v>37448.925000000003</v>
      </c>
      <c r="W7" s="153">
        <v>38839.965999999986</v>
      </c>
      <c r="X7" s="153">
        <v>43280.928999999975</v>
      </c>
      <c r="Y7" s="153">
        <v>45616.113000000012</v>
      </c>
      <c r="Z7" s="153">
        <v>47446.346999999972</v>
      </c>
      <c r="AA7" s="153">
        <v>44866.651000000042</v>
      </c>
      <c r="AB7" s="153">
        <v>44731.008000000016</v>
      </c>
      <c r="AC7" s="153">
        <v>48635.341000000037</v>
      </c>
      <c r="AD7" s="153">
        <v>54050.858</v>
      </c>
      <c r="AE7" s="153">
        <v>57478.924000000043</v>
      </c>
      <c r="AF7" s="153">
        <v>63485.803999999982</v>
      </c>
      <c r="AG7" s="153">
        <v>59844.614000000096</v>
      </c>
      <c r="AH7" s="153">
        <v>63073.409999999996</v>
      </c>
      <c r="AI7" s="153">
        <v>62328.526000000005</v>
      </c>
      <c r="AJ7" s="153">
        <v>66227.470000000059</v>
      </c>
      <c r="AK7" s="153">
        <v>68179.258000000045</v>
      </c>
      <c r="AL7" s="112">
        <v>59766.596999999958</v>
      </c>
      <c r="AM7" s="61">
        <f t="shared" ref="AM7:AM23" si="1">IF(AL7="","",(AL7-AK7)/AK7)</f>
        <v>-0.12339032789121997</v>
      </c>
      <c r="AO7" s="124">
        <f t="shared" ref="AO7:AO22" si="2">(V7/B7)*10</f>
        <v>2.3028706152346192</v>
      </c>
      <c r="AP7" s="156">
        <f t="shared" ref="AP7:AP22" si="3">(W7/C7)*10</f>
        <v>2.4812467982209876</v>
      </c>
      <c r="AQ7" s="156">
        <f t="shared" ref="AQ7:AQ22" si="4">(X7/D7)*10</f>
        <v>1.8094775204000828</v>
      </c>
      <c r="AR7" s="156">
        <f t="shared" ref="AR7:AR22" si="5">(Y7/E7)*10</f>
        <v>2.1338999736865198</v>
      </c>
      <c r="AS7" s="156">
        <f t="shared" ref="AS7:AS22" si="6">(Z7/F7)*10</f>
        <v>2.4164760330275441</v>
      </c>
      <c r="AT7" s="156">
        <f t="shared" ref="AT7:AT22" si="7">(AA7/G7)*10</f>
        <v>2.4488229571883595</v>
      </c>
      <c r="AU7" s="156">
        <f t="shared" ref="AU7:AU22" si="8">(AB7/H7)*10</f>
        <v>2.7216164857245251</v>
      </c>
      <c r="AV7" s="156">
        <f t="shared" ref="AV7:AV22" si="9">(AC7/I7)*10</f>
        <v>2.5208020297717444</v>
      </c>
      <c r="AW7" s="156">
        <f t="shared" ref="AW7:AW22" si="10">(AD7/J7)*10</f>
        <v>2.5562518045408811</v>
      </c>
      <c r="AX7" s="156">
        <f t="shared" ref="AX7:AX22" si="11">(AE7/K7)*10</f>
        <v>2.6212769861937577</v>
      </c>
      <c r="AY7" s="156">
        <f t="shared" ref="AY7:AY22" si="12">(AF7/L7)*10</f>
        <v>2.6565484355435616</v>
      </c>
      <c r="AZ7" s="156">
        <f t="shared" ref="AZ7:AZ22" si="13">(AG7/M7)*10</f>
        <v>2.6250215536517025</v>
      </c>
      <c r="BA7" s="156">
        <f t="shared" ref="BA7:BA22" si="14">(AH7/N7)*10</f>
        <v>2.7768533106935394</v>
      </c>
      <c r="BB7" s="156">
        <f t="shared" ref="BB7:BB19" si="15">(AI7/O7)*10</f>
        <v>2.6655529498122226</v>
      </c>
      <c r="BC7" s="156"/>
      <c r="BD7" s="156">
        <f t="shared" ref="BD7:BD22" si="16">(AK7/Q7)*10</f>
        <v>2.7338716956552633</v>
      </c>
      <c r="BE7" s="156">
        <f t="shared" ref="BE7:BE23" si="17">IF(AL7="","",(AL7/R7)*10)</f>
        <v>2.781584415910805</v>
      </c>
      <c r="BF7" s="61">
        <f t="shared" ref="BF7:BF23" si="18">IF(BE7="","",(BE7-BD7)/BD7)</f>
        <v>1.7452435800614882E-2</v>
      </c>
      <c r="BI7"/>
    </row>
    <row r="8" spans="1:61" ht="20.100000000000001" customHeight="1">
      <c r="A8" s="121" t="s">
        <v>73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259397.19999999949</v>
      </c>
      <c r="Q8" s="154">
        <v>286342.44999999978</v>
      </c>
      <c r="R8" s="154">
        <v>240772.62000000005</v>
      </c>
      <c r="S8" s="52">
        <f t="shared" si="0"/>
        <v>-0.15914451385046038</v>
      </c>
      <c r="U8" s="109" t="s">
        <v>73</v>
      </c>
      <c r="V8" s="117">
        <v>39208.55799999999</v>
      </c>
      <c r="W8" s="154">
        <v>43534.874999999993</v>
      </c>
      <c r="X8" s="154">
        <v>46936.957999999977</v>
      </c>
      <c r="Y8" s="154">
        <v>51921.968000000052</v>
      </c>
      <c r="Z8" s="154">
        <v>51933.389000000017</v>
      </c>
      <c r="AA8" s="154">
        <v>46937.144999999968</v>
      </c>
      <c r="AB8" s="154">
        <v>48461.340000000011</v>
      </c>
      <c r="AC8" s="154">
        <v>48751.319999999949</v>
      </c>
      <c r="AD8" s="154">
        <v>57358.343000000001</v>
      </c>
      <c r="AE8" s="154">
        <v>60378.147999999928</v>
      </c>
      <c r="AF8" s="154">
        <v>54982.760999999962</v>
      </c>
      <c r="AG8" s="154">
        <v>61551.606000000007</v>
      </c>
      <c r="AH8" s="154">
        <v>68116.977000000028</v>
      </c>
      <c r="AI8" s="154">
        <v>65467.732000000033</v>
      </c>
      <c r="AJ8" s="154">
        <v>72469.30000000009</v>
      </c>
      <c r="AK8" s="154">
        <v>74843.643999999986</v>
      </c>
      <c r="AL8" s="119">
        <v>65654.318999999945</v>
      </c>
      <c r="AM8" s="52">
        <f t="shared" si="1"/>
        <v>-0.12278029915272488</v>
      </c>
      <c r="AO8" s="125">
        <f t="shared" si="2"/>
        <v>2.425310433832923</v>
      </c>
      <c r="AP8" s="157">
        <f t="shared" si="3"/>
        <v>2.0249048429202356</v>
      </c>
      <c r="AQ8" s="157">
        <f t="shared" si="4"/>
        <v>2.0389975961379729</v>
      </c>
      <c r="AR8" s="157">
        <f t="shared" si="5"/>
        <v>1.9956838438488873</v>
      </c>
      <c r="AS8" s="157">
        <f t="shared" si="6"/>
        <v>2.3630989749879605</v>
      </c>
      <c r="AT8" s="157">
        <f t="shared" si="7"/>
        <v>2.4494538492006965</v>
      </c>
      <c r="AU8" s="157">
        <f t="shared" si="8"/>
        <v>2.5901294424956642</v>
      </c>
      <c r="AV8" s="157">
        <f t="shared" si="9"/>
        <v>2.5992361491655602</v>
      </c>
      <c r="AW8" s="157">
        <f t="shared" si="10"/>
        <v>2.332460682100173</v>
      </c>
      <c r="AX8" s="157">
        <f t="shared" si="11"/>
        <v>2.6676951908790461</v>
      </c>
      <c r="AY8" s="157">
        <f t="shared" si="12"/>
        <v>2.5328122058281508</v>
      </c>
      <c r="AZ8" s="157">
        <f t="shared" si="13"/>
        <v>2.6173670765159578</v>
      </c>
      <c r="BA8" s="157">
        <f t="shared" si="14"/>
        <v>2.7702425895873901</v>
      </c>
      <c r="BB8" s="157">
        <f t="shared" si="15"/>
        <v>2.8977803658686212</v>
      </c>
      <c r="BC8" s="157"/>
      <c r="BD8" s="157">
        <f t="shared" si="16"/>
        <v>2.6137809465554285</v>
      </c>
      <c r="BE8" s="157">
        <f t="shared" si="17"/>
        <v>2.7268183151389858</v>
      </c>
      <c r="BF8" s="52">
        <f t="shared" si="18"/>
        <v>4.3246687803935369E-2</v>
      </c>
      <c r="BI8"/>
    </row>
    <row r="9" spans="1:61" ht="20.100000000000001" customHeight="1">
      <c r="A9" s="121" t="s">
        <v>74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282200.90000000014</v>
      </c>
      <c r="Q9" s="154">
        <v>284330.45999999985</v>
      </c>
      <c r="R9" s="154"/>
      <c r="S9" s="52" t="str">
        <f t="shared" si="0"/>
        <v/>
      </c>
      <c r="U9" s="109" t="s">
        <v>74</v>
      </c>
      <c r="V9" s="117">
        <v>51168.47700000005</v>
      </c>
      <c r="W9" s="154">
        <v>49454.935999999994</v>
      </c>
      <c r="X9" s="154">
        <v>57419.120999999985</v>
      </c>
      <c r="Y9" s="154">
        <v>50259.945</v>
      </c>
      <c r="Z9" s="154">
        <v>50881.621999999916</v>
      </c>
      <c r="AA9" s="154">
        <v>62257.105999999985</v>
      </c>
      <c r="AB9" s="154">
        <v>56423.886000000035</v>
      </c>
      <c r="AC9" s="154">
        <v>66075.244999999908</v>
      </c>
      <c r="AD9" s="154">
        <v>64577.565999999999</v>
      </c>
      <c r="AE9" s="154">
        <v>61804.521999999954</v>
      </c>
      <c r="AF9" s="154">
        <v>66953.59299999995</v>
      </c>
      <c r="AG9" s="154">
        <v>87119.218000000081</v>
      </c>
      <c r="AH9" s="154">
        <v>80072.687000000005</v>
      </c>
      <c r="AI9" s="154">
        <v>82246.040000000023</v>
      </c>
      <c r="AJ9" s="154">
        <v>78377.244000000195</v>
      </c>
      <c r="AK9" s="154">
        <v>74051.206000000006</v>
      </c>
      <c r="AL9" s="119"/>
      <c r="AM9" s="52" t="str">
        <f t="shared" si="1"/>
        <v/>
      </c>
      <c r="AO9" s="125">
        <f t="shared" si="2"/>
        <v>2.0661463096406028</v>
      </c>
      <c r="AP9" s="157">
        <f t="shared" si="3"/>
        <v>2.1559066709824086</v>
      </c>
      <c r="AQ9" s="157">
        <f t="shared" si="4"/>
        <v>1.8729560222737081</v>
      </c>
      <c r="AR9" s="157">
        <f t="shared" si="5"/>
        <v>2.1697574591861963</v>
      </c>
      <c r="AS9" s="157">
        <f t="shared" si="6"/>
        <v>2.3469003959806871</v>
      </c>
      <c r="AT9" s="157">
        <f t="shared" si="7"/>
        <v>2.4085315499415931</v>
      </c>
      <c r="AU9" s="157">
        <f t="shared" si="8"/>
        <v>2.2613053774763308</v>
      </c>
      <c r="AV9" s="157">
        <f t="shared" si="9"/>
        <v>2.7452023741560456</v>
      </c>
      <c r="AW9" s="157">
        <f t="shared" si="10"/>
        <v>2.6591216085450871</v>
      </c>
      <c r="AX9" s="157">
        <f t="shared" si="11"/>
        <v>2.6691081028883996</v>
      </c>
      <c r="AY9" s="157">
        <f t="shared" si="12"/>
        <v>2.6201465661466194</v>
      </c>
      <c r="AZ9" s="157">
        <f t="shared" si="13"/>
        <v>2.7675430112669441</v>
      </c>
      <c r="BA9" s="157">
        <f t="shared" si="14"/>
        <v>2.8340224964355603</v>
      </c>
      <c r="BB9" s="157">
        <f t="shared" si="15"/>
        <v>2.8592551575450735</v>
      </c>
      <c r="BC9" s="157"/>
      <c r="BD9" s="157">
        <f t="shared" si="16"/>
        <v>2.6044063657478005</v>
      </c>
      <c r="BE9" s="157" t="str">
        <f t="shared" si="17"/>
        <v/>
      </c>
      <c r="BF9" s="52" t="str">
        <f t="shared" si="18"/>
        <v/>
      </c>
      <c r="BI9"/>
    </row>
    <row r="10" spans="1:61" ht="20.100000000000001" customHeight="1">
      <c r="A10" s="121" t="s">
        <v>75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321597.08000000007</v>
      </c>
      <c r="Q10" s="154">
        <v>284485.56000000017</v>
      </c>
      <c r="R10" s="154"/>
      <c r="S10" s="52" t="str">
        <f t="shared" si="0"/>
        <v/>
      </c>
      <c r="U10" s="109" t="s">
        <v>75</v>
      </c>
      <c r="V10" s="117">
        <v>46025.074999999961</v>
      </c>
      <c r="W10" s="154">
        <v>44904.889000000003</v>
      </c>
      <c r="X10" s="154">
        <v>48943.746000000036</v>
      </c>
      <c r="Y10" s="154">
        <v>56740.441000000035</v>
      </c>
      <c r="Z10" s="154">
        <v>53780.95900000001</v>
      </c>
      <c r="AA10" s="154">
        <v>62171.204999999944</v>
      </c>
      <c r="AB10" s="154">
        <v>54315.156000000032</v>
      </c>
      <c r="AC10" s="154">
        <v>53392.404000000024</v>
      </c>
      <c r="AD10" s="154">
        <v>64781.760000000002</v>
      </c>
      <c r="AE10" s="154">
        <v>61456.496999999916</v>
      </c>
      <c r="AF10" s="154">
        <v>59545.284999999967</v>
      </c>
      <c r="AG10" s="154">
        <v>77717.85199999997</v>
      </c>
      <c r="AH10" s="154">
        <v>72456.435999999929</v>
      </c>
      <c r="AI10" s="154">
        <v>68969.697000000073</v>
      </c>
      <c r="AJ10" s="154">
        <v>85848.440999999832</v>
      </c>
      <c r="AK10" s="154">
        <v>76739.865999999893</v>
      </c>
      <c r="AL10" s="119"/>
      <c r="AM10" s="52" t="str">
        <f t="shared" si="1"/>
        <v/>
      </c>
      <c r="AO10" s="125">
        <f t="shared" si="2"/>
        <v>2.1373623046342565</v>
      </c>
      <c r="AP10" s="157">
        <f t="shared" si="3"/>
        <v>1.914916393362369</v>
      </c>
      <c r="AQ10" s="157">
        <f t="shared" si="4"/>
        <v>1.9973139122548518</v>
      </c>
      <c r="AR10" s="157">
        <f t="shared" si="5"/>
        <v>1.9220924791653282</v>
      </c>
      <c r="AS10" s="157">
        <f t="shared" si="6"/>
        <v>2.4713295046942929</v>
      </c>
      <c r="AT10" s="157">
        <f t="shared" si="7"/>
        <v>2.3496420729631899</v>
      </c>
      <c r="AU10" s="157">
        <f t="shared" si="8"/>
        <v>2.160770919794754</v>
      </c>
      <c r="AV10" s="157">
        <f t="shared" si="9"/>
        <v>2.3701981621070618</v>
      </c>
      <c r="AW10" s="157">
        <f t="shared" si="10"/>
        <v>2.3113364870552262</v>
      </c>
      <c r="AX10" s="157">
        <f t="shared" si="11"/>
        <v>2.5331995214428424</v>
      </c>
      <c r="AY10" s="157">
        <f t="shared" si="12"/>
        <v>2.6830646061021386</v>
      </c>
      <c r="AZ10" s="157">
        <f t="shared" si="13"/>
        <v>2.6847863200621807</v>
      </c>
      <c r="BA10" s="157">
        <f t="shared" si="14"/>
        <v>2.7617119919463482</v>
      </c>
      <c r="BB10" s="157">
        <f t="shared" si="15"/>
        <v>2.8464431870844469</v>
      </c>
      <c r="BC10" s="157"/>
      <c r="BD10" s="157">
        <f t="shared" si="16"/>
        <v>2.6974959994454495</v>
      </c>
      <c r="BE10" s="157" t="str">
        <f t="shared" si="17"/>
        <v/>
      </c>
      <c r="BF10" s="52" t="str">
        <f t="shared" si="18"/>
        <v/>
      </c>
      <c r="BI10"/>
    </row>
    <row r="11" spans="1:61" ht="20.100000000000001" customHeight="1">
      <c r="A11" s="121" t="s">
        <v>76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306293.23999999993</v>
      </c>
      <c r="Q11" s="154">
        <v>319843.4899999997</v>
      </c>
      <c r="R11" s="154"/>
      <c r="S11" s="52" t="str">
        <f t="shared" si="0"/>
        <v/>
      </c>
      <c r="U11" s="109" t="s">
        <v>76</v>
      </c>
      <c r="V11" s="117">
        <v>47205.19600000004</v>
      </c>
      <c r="W11" s="154">
        <v>52842.769000000008</v>
      </c>
      <c r="X11" s="154">
        <v>54431.923000000046</v>
      </c>
      <c r="Y11" s="154">
        <v>55981.48</v>
      </c>
      <c r="Z11" s="154">
        <v>55053.410000000054</v>
      </c>
      <c r="AA11" s="154">
        <v>55267.650999999962</v>
      </c>
      <c r="AB11" s="154">
        <v>56035.015999999938</v>
      </c>
      <c r="AC11" s="154">
        <v>66317.002000000022</v>
      </c>
      <c r="AD11" s="154">
        <v>64324.446000000004</v>
      </c>
      <c r="AE11" s="154">
        <v>68453.83000000006</v>
      </c>
      <c r="AF11" s="154">
        <v>58256.008000000045</v>
      </c>
      <c r="AG11" s="154">
        <v>77143.060999999987</v>
      </c>
      <c r="AH11" s="154">
        <v>76795.082000000068</v>
      </c>
      <c r="AI11" s="154">
        <v>80880.13800000005</v>
      </c>
      <c r="AJ11" s="154">
        <v>80938.010999999969</v>
      </c>
      <c r="AK11" s="154">
        <v>83422.617000000027</v>
      </c>
      <c r="AL11" s="119"/>
      <c r="AM11" s="52" t="str">
        <f t="shared" si="1"/>
        <v/>
      </c>
      <c r="AO11" s="125">
        <f t="shared" si="2"/>
        <v>2.1262291584914967</v>
      </c>
      <c r="AP11" s="157">
        <f t="shared" si="3"/>
        <v>2.002429656596763</v>
      </c>
      <c r="AQ11" s="157">
        <f t="shared" si="4"/>
        <v>1.8193057382846511</v>
      </c>
      <c r="AR11" s="157">
        <f t="shared" si="5"/>
        <v>2.185868487837185</v>
      </c>
      <c r="AS11" s="157">
        <f t="shared" si="6"/>
        <v>2.3852155258597914</v>
      </c>
      <c r="AT11" s="157">
        <f t="shared" si="7"/>
        <v>2.5507512851796084</v>
      </c>
      <c r="AU11" s="157">
        <f t="shared" si="8"/>
        <v>2.366321896458973</v>
      </c>
      <c r="AV11" s="157">
        <f t="shared" si="9"/>
        <v>2.5482684497769559</v>
      </c>
      <c r="AW11" s="157">
        <f t="shared" si="10"/>
        <v>2.4539413651554569</v>
      </c>
      <c r="AX11" s="157">
        <f t="shared" si="11"/>
        <v>2.4313423085868151</v>
      </c>
      <c r="AY11" s="157">
        <f t="shared" si="12"/>
        <v>2.5396170129380713</v>
      </c>
      <c r="AZ11" s="157">
        <f t="shared" si="13"/>
        <v>2.6771552456955945</v>
      </c>
      <c r="BA11" s="157">
        <f t="shared" si="14"/>
        <v>2.7793900961672646</v>
      </c>
      <c r="BB11" s="157">
        <f t="shared" si="15"/>
        <v>2.8700789036146994</v>
      </c>
      <c r="BC11" s="157"/>
      <c r="BD11" s="157">
        <f t="shared" si="16"/>
        <v>2.6082324514405504</v>
      </c>
      <c r="BE11" s="157" t="str">
        <f t="shared" si="17"/>
        <v/>
      </c>
      <c r="BF11" s="52" t="str">
        <f t="shared" si="18"/>
        <v/>
      </c>
      <c r="BI11"/>
    </row>
    <row r="12" spans="1:61" ht="20.100000000000001" customHeight="1">
      <c r="A12" s="121" t="s">
        <v>77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276915.73</v>
      </c>
      <c r="Q12" s="154">
        <v>281822.44000000018</v>
      </c>
      <c r="R12" s="154"/>
      <c r="S12" s="52" t="str">
        <f t="shared" si="0"/>
        <v/>
      </c>
      <c r="U12" s="109" t="s">
        <v>77</v>
      </c>
      <c r="V12" s="117">
        <v>45837.497000000039</v>
      </c>
      <c r="W12" s="154">
        <v>51105.701000000001</v>
      </c>
      <c r="X12" s="154">
        <v>50899.00499999999</v>
      </c>
      <c r="Y12" s="154">
        <v>50438.382000000049</v>
      </c>
      <c r="Z12" s="154">
        <v>52151.921999999926</v>
      </c>
      <c r="AA12" s="154">
        <v>56091.163000000008</v>
      </c>
      <c r="AB12" s="154">
        <v>52714.073000000055</v>
      </c>
      <c r="AC12" s="154">
        <v>64528.730000000025</v>
      </c>
      <c r="AD12" s="154">
        <v>62742.375</v>
      </c>
      <c r="AE12" s="154">
        <v>55571.388000000043</v>
      </c>
      <c r="AF12" s="154">
        <v>66351.210999999865</v>
      </c>
      <c r="AG12" s="154">
        <v>74866.905999999974</v>
      </c>
      <c r="AH12" s="154">
        <v>70242.043000000034</v>
      </c>
      <c r="AI12" s="154">
        <v>86964.571999999942</v>
      </c>
      <c r="AJ12" s="154">
        <v>72516.952000000019</v>
      </c>
      <c r="AK12" s="154">
        <v>76063.581000000078</v>
      </c>
      <c r="AL12" s="119"/>
      <c r="AM12" s="52" t="str">
        <f t="shared" si="1"/>
        <v/>
      </c>
      <c r="AO12" s="125">
        <f t="shared" si="2"/>
        <v>2.1252476751168277</v>
      </c>
      <c r="AP12" s="157">
        <f t="shared" si="3"/>
        <v>1.7129022487361378</v>
      </c>
      <c r="AQ12" s="157">
        <f t="shared" si="4"/>
        <v>2.0922422702776888</v>
      </c>
      <c r="AR12" s="157">
        <f t="shared" si="5"/>
        <v>2.0813550369561726</v>
      </c>
      <c r="AS12" s="157">
        <f t="shared" si="6"/>
        <v>2.2743829617096525</v>
      </c>
      <c r="AT12" s="157">
        <f t="shared" si="7"/>
        <v>2.4641236916121563</v>
      </c>
      <c r="AU12" s="157">
        <f t="shared" si="8"/>
        <v>2.5007264402426213</v>
      </c>
      <c r="AV12" s="157">
        <f t="shared" si="9"/>
        <v>2.3116884391665402</v>
      </c>
      <c r="AW12" s="157">
        <f t="shared" si="10"/>
        <v>2.469446771188716</v>
      </c>
      <c r="AX12" s="157">
        <f t="shared" si="11"/>
        <v>2.5871582389737058</v>
      </c>
      <c r="AY12" s="157">
        <f t="shared" si="12"/>
        <v>2.4550371392053902</v>
      </c>
      <c r="AZ12" s="157">
        <f t="shared" si="13"/>
        <v>2.6719132835338306</v>
      </c>
      <c r="BA12" s="157">
        <f t="shared" si="14"/>
        <v>2.7583348749688739</v>
      </c>
      <c r="BB12" s="157">
        <f t="shared" si="15"/>
        <v>2.8219476145428675</v>
      </c>
      <c r="BC12" s="157"/>
      <c r="BD12" s="157">
        <f t="shared" si="16"/>
        <v>2.698989512687493</v>
      </c>
      <c r="BE12" s="157" t="str">
        <f t="shared" si="17"/>
        <v/>
      </c>
      <c r="BF12" s="52" t="str">
        <f t="shared" si="18"/>
        <v/>
      </c>
      <c r="BI12"/>
    </row>
    <row r="13" spans="1:61" ht="20.100000000000001" customHeight="1">
      <c r="A13" s="121" t="s">
        <v>78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333986.90999999997</v>
      </c>
      <c r="Q13" s="154">
        <v>335644.48999999993</v>
      </c>
      <c r="R13" s="154"/>
      <c r="S13" s="52" t="str">
        <f t="shared" si="0"/>
        <v/>
      </c>
      <c r="U13" s="109" t="s">
        <v>78</v>
      </c>
      <c r="V13" s="117">
        <v>54364.509000000027</v>
      </c>
      <c r="W13" s="154">
        <v>59788.318999999996</v>
      </c>
      <c r="X13" s="154">
        <v>62714.63899999993</v>
      </c>
      <c r="Y13" s="154">
        <v>65018.055000000037</v>
      </c>
      <c r="Z13" s="154">
        <v>69122.01800000004</v>
      </c>
      <c r="AA13" s="154">
        <v>69013.110000000117</v>
      </c>
      <c r="AB13" s="154">
        <v>62444.103999999985</v>
      </c>
      <c r="AC13" s="154">
        <v>64721.649999999972</v>
      </c>
      <c r="AD13" s="154">
        <v>68976.123999999996</v>
      </c>
      <c r="AE13" s="154">
        <v>78608.732000000018</v>
      </c>
      <c r="AF13" s="154">
        <v>87158.587</v>
      </c>
      <c r="AG13" s="154">
        <v>82708.234000000084</v>
      </c>
      <c r="AH13" s="154">
        <v>82133.286000000095</v>
      </c>
      <c r="AI13" s="154">
        <v>86869.535000000062</v>
      </c>
      <c r="AJ13" s="154">
        <v>91039.435999999885</v>
      </c>
      <c r="AK13" s="154">
        <v>90097.431999999942</v>
      </c>
      <c r="AL13" s="119"/>
      <c r="AM13" s="52" t="str">
        <f t="shared" si="1"/>
        <v/>
      </c>
      <c r="AO13" s="125">
        <f t="shared" si="2"/>
        <v>2.1864809384518056</v>
      </c>
      <c r="AP13" s="157">
        <f t="shared" si="3"/>
        <v>1.9843699011975713</v>
      </c>
      <c r="AQ13" s="157">
        <f t="shared" si="4"/>
        <v>2.0751386502696381</v>
      </c>
      <c r="AR13" s="157">
        <f t="shared" si="5"/>
        <v>2.3959707793373171</v>
      </c>
      <c r="AS13" s="157">
        <f t="shared" si="6"/>
        <v>2.4667140890976693</v>
      </c>
      <c r="AT13" s="157">
        <f t="shared" si="7"/>
        <v>2.5672378814237335</v>
      </c>
      <c r="AU13" s="157">
        <f t="shared" si="8"/>
        <v>2.490392697231901</v>
      </c>
      <c r="AV13" s="157">
        <f t="shared" si="9"/>
        <v>2.5511980707253517</v>
      </c>
      <c r="AW13" s="157">
        <f t="shared" si="10"/>
        <v>2.6795199171034727</v>
      </c>
      <c r="AX13" s="157">
        <f t="shared" si="11"/>
        <v>2.8518461439559442</v>
      </c>
      <c r="AY13" s="157">
        <f t="shared" si="12"/>
        <v>2.6132072725214295</v>
      </c>
      <c r="AZ13" s="157">
        <f t="shared" si="13"/>
        <v>2.892545599396791</v>
      </c>
      <c r="BA13" s="157">
        <f t="shared" si="14"/>
        <v>2.7745244058184837</v>
      </c>
      <c r="BB13" s="157">
        <f t="shared" si="15"/>
        <v>2.9078041402170944</v>
      </c>
      <c r="BC13" s="157"/>
      <c r="BD13" s="157">
        <f t="shared" si="16"/>
        <v>2.6843113676616577</v>
      </c>
      <c r="BE13" s="157" t="str">
        <f t="shared" si="17"/>
        <v/>
      </c>
      <c r="BF13" s="52" t="str">
        <f t="shared" si="18"/>
        <v/>
      </c>
      <c r="BI13"/>
    </row>
    <row r="14" spans="1:61" ht="20.100000000000001" customHeight="1">
      <c r="A14" s="121" t="s">
        <v>79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262177.63</v>
      </c>
      <c r="Q14" s="154">
        <v>245959.71000000008</v>
      </c>
      <c r="R14" s="154"/>
      <c r="S14" s="52" t="str">
        <f t="shared" si="0"/>
        <v/>
      </c>
      <c r="U14" s="109" t="s">
        <v>79</v>
      </c>
      <c r="V14" s="117">
        <v>39184.329000000012</v>
      </c>
      <c r="W14" s="154">
        <v>43186.20999999997</v>
      </c>
      <c r="X14" s="154">
        <v>48896.256000000016</v>
      </c>
      <c r="Y14" s="154">
        <v>49231.409</v>
      </c>
      <c r="Z14" s="154">
        <v>41790.908999999992</v>
      </c>
      <c r="AA14" s="154">
        <v>45062.92500000001</v>
      </c>
      <c r="AB14" s="154">
        <v>49976.91399999999</v>
      </c>
      <c r="AC14" s="154">
        <v>51045.44799999996</v>
      </c>
      <c r="AD14" s="154">
        <v>55934.430999999997</v>
      </c>
      <c r="AE14" s="154">
        <v>52837.047999999988</v>
      </c>
      <c r="AF14" s="154">
        <v>57801.853999999985</v>
      </c>
      <c r="AG14" s="154">
        <v>60956.922999999952</v>
      </c>
      <c r="AH14" s="154">
        <v>70221.736000000121</v>
      </c>
      <c r="AI14" s="154">
        <v>68408.922000000079</v>
      </c>
      <c r="AJ14" s="154">
        <v>68952.826999999961</v>
      </c>
      <c r="AK14" s="154">
        <v>64377.538000000102</v>
      </c>
      <c r="AL14" s="119"/>
      <c r="AM14" s="52" t="str">
        <f t="shared" si="1"/>
        <v/>
      </c>
      <c r="AO14" s="125">
        <f t="shared" si="2"/>
        <v>2.0832788291969222</v>
      </c>
      <c r="AP14" s="157">
        <f t="shared" si="3"/>
        <v>1.9606577364996127</v>
      </c>
      <c r="AQ14" s="157">
        <f t="shared" si="4"/>
        <v>2.0506870516373601</v>
      </c>
      <c r="AR14" s="157">
        <f t="shared" si="5"/>
        <v>2.5521229628765663</v>
      </c>
      <c r="AS14" s="157">
        <f t="shared" si="6"/>
        <v>2.4829514836248197</v>
      </c>
      <c r="AT14" s="157">
        <f t="shared" si="7"/>
        <v>2.412171166961671</v>
      </c>
      <c r="AU14" s="157">
        <f t="shared" si="8"/>
        <v>2.3779229668109867</v>
      </c>
      <c r="AV14" s="157">
        <f t="shared" si="9"/>
        <v>2.3666568081945454</v>
      </c>
      <c r="AW14" s="157">
        <f t="shared" si="10"/>
        <v>2.5883883813196928</v>
      </c>
      <c r="AX14" s="157">
        <f t="shared" si="11"/>
        <v>2.692927129163496</v>
      </c>
      <c r="AY14" s="157">
        <f t="shared" si="12"/>
        <v>2.6924100321383304</v>
      </c>
      <c r="AZ14" s="157">
        <f t="shared" si="13"/>
        <v>2.6112707896412806</v>
      </c>
      <c r="BA14" s="157">
        <f t="shared" si="14"/>
        <v>2.8031990169006589</v>
      </c>
      <c r="BB14" s="157">
        <f t="shared" si="15"/>
        <v>2.5783349588419147</v>
      </c>
      <c r="BC14" s="157"/>
      <c r="BD14" s="157">
        <f t="shared" si="16"/>
        <v>2.6174017687693678</v>
      </c>
      <c r="BE14" s="157" t="str">
        <f t="shared" si="17"/>
        <v/>
      </c>
      <c r="BF14" s="52" t="str">
        <f t="shared" si="18"/>
        <v/>
      </c>
      <c r="BI14"/>
    </row>
    <row r="15" spans="1:61" ht="20.100000000000001" customHeight="1">
      <c r="A15" s="121" t="s">
        <v>80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253800.33999999953</v>
      </c>
      <c r="Q15" s="154">
        <v>297123.67999999982</v>
      </c>
      <c r="R15" s="154"/>
      <c r="S15" s="52" t="str">
        <f t="shared" si="0"/>
        <v/>
      </c>
      <c r="U15" s="109" t="s">
        <v>80</v>
      </c>
      <c r="V15" s="117">
        <v>64657.764999999978</v>
      </c>
      <c r="W15" s="154">
        <v>67014.460999999996</v>
      </c>
      <c r="X15" s="154">
        <v>62417.526999999995</v>
      </c>
      <c r="Y15" s="154">
        <v>71596.117000000057</v>
      </c>
      <c r="Z15" s="154">
        <v>76295.819000000003</v>
      </c>
      <c r="AA15" s="154">
        <v>70793.574000000022</v>
      </c>
      <c r="AB15" s="154">
        <v>69809.002000000037</v>
      </c>
      <c r="AC15" s="154">
        <v>71866.597999999954</v>
      </c>
      <c r="AD15" s="154">
        <v>67502.441000000006</v>
      </c>
      <c r="AE15" s="154">
        <v>79059.753999999943</v>
      </c>
      <c r="AF15" s="154">
        <v>84581.715000000026</v>
      </c>
      <c r="AG15" s="154">
        <v>88913.320999999953</v>
      </c>
      <c r="AH15" s="154">
        <v>91382.118000000002</v>
      </c>
      <c r="AI15" s="154">
        <v>78672.270000000033</v>
      </c>
      <c r="AJ15" s="154">
        <v>79762.330999999947</v>
      </c>
      <c r="AK15" s="154">
        <v>87415.171000000031</v>
      </c>
      <c r="AL15" s="119"/>
      <c r="AM15" s="52" t="str">
        <f t="shared" si="1"/>
        <v/>
      </c>
      <c r="AO15" s="125">
        <f t="shared" si="2"/>
        <v>2.3402438787802988</v>
      </c>
      <c r="AP15" s="157">
        <f t="shared" si="3"/>
        <v>2.3010716250400503</v>
      </c>
      <c r="AQ15" s="157">
        <f t="shared" si="4"/>
        <v>2.1104096683178226</v>
      </c>
      <c r="AR15" s="157">
        <f t="shared" si="5"/>
        <v>2.4637385633402213</v>
      </c>
      <c r="AS15" s="157">
        <f t="shared" si="6"/>
        <v>2.6288264096656837</v>
      </c>
      <c r="AT15" s="157">
        <f t="shared" si="7"/>
        <v>2.843968041021137</v>
      </c>
      <c r="AU15" s="157">
        <f t="shared" si="8"/>
        <v>2.6652096442033595</v>
      </c>
      <c r="AV15" s="157">
        <f t="shared" si="9"/>
        <v>2.6833525804324183</v>
      </c>
      <c r="AW15" s="157">
        <f t="shared" si="10"/>
        <v>3.0726538461976149</v>
      </c>
      <c r="AX15" s="157">
        <f t="shared" si="11"/>
        <v>2.9712234274142202</v>
      </c>
      <c r="AY15" s="157">
        <f t="shared" si="12"/>
        <v>2.8075519891125729</v>
      </c>
      <c r="AZ15" s="157">
        <f t="shared" si="13"/>
        <v>3.1714652057141453</v>
      </c>
      <c r="BA15" s="157">
        <f t="shared" si="14"/>
        <v>3.0145406153419558</v>
      </c>
      <c r="BB15" s="157">
        <f t="shared" si="15"/>
        <v>2.952860243246811</v>
      </c>
      <c r="BC15" s="157"/>
      <c r="BD15" s="157">
        <f t="shared" si="16"/>
        <v>2.9420465915069469</v>
      </c>
      <c r="BE15" s="157" t="str">
        <f t="shared" si="17"/>
        <v/>
      </c>
      <c r="BF15" s="52" t="str">
        <f t="shared" si="18"/>
        <v/>
      </c>
      <c r="BI15"/>
    </row>
    <row r="16" spans="1:61" ht="20.100000000000001" customHeight="1">
      <c r="A16" s="121" t="s">
        <v>81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340111.72999999992</v>
      </c>
      <c r="Q16" s="154">
        <v>341016.96000000025</v>
      </c>
      <c r="R16" s="154"/>
      <c r="S16" s="52" t="str">
        <f t="shared" si="0"/>
        <v/>
      </c>
      <c r="U16" s="109" t="s">
        <v>81</v>
      </c>
      <c r="V16" s="117">
        <v>62505.198999999993</v>
      </c>
      <c r="W16" s="154">
        <v>72259.178000000014</v>
      </c>
      <c r="X16" s="154">
        <v>85069.483999999968</v>
      </c>
      <c r="Y16" s="154">
        <v>87588.735000000001</v>
      </c>
      <c r="Z16" s="154">
        <v>89099.010000000038</v>
      </c>
      <c r="AA16" s="154">
        <v>82030.592000000048</v>
      </c>
      <c r="AB16" s="154">
        <v>76031.939000000013</v>
      </c>
      <c r="AC16" s="154">
        <v>87843.296000000017</v>
      </c>
      <c r="AD16" s="154">
        <v>92024.978000000003</v>
      </c>
      <c r="AE16" s="154">
        <v>97269.096999999994</v>
      </c>
      <c r="AF16" s="154">
        <v>96078.873000000051</v>
      </c>
      <c r="AG16" s="154">
        <v>90636.669000000067</v>
      </c>
      <c r="AH16" s="154">
        <v>94985.397999999841</v>
      </c>
      <c r="AI16" s="154">
        <v>88050.622999999963</v>
      </c>
      <c r="AJ16" s="154">
        <v>108964.86799999996</v>
      </c>
      <c r="AK16" s="154">
        <v>105044.68300000002</v>
      </c>
      <c r="AL16" s="119"/>
      <c r="AM16" s="52" t="str">
        <f t="shared" si="1"/>
        <v/>
      </c>
      <c r="AO16" s="125">
        <f t="shared" si="2"/>
        <v>2.8617823721817981</v>
      </c>
      <c r="AP16" s="157">
        <f t="shared" si="3"/>
        <v>2.6823720233953323</v>
      </c>
      <c r="AQ16" s="157">
        <f t="shared" si="4"/>
        <v>2.3776029173339523</v>
      </c>
      <c r="AR16" s="157">
        <f t="shared" si="5"/>
        <v>2.8384834236201706</v>
      </c>
      <c r="AS16" s="157">
        <f t="shared" si="6"/>
        <v>2.9174959328967214</v>
      </c>
      <c r="AT16" s="157">
        <f t="shared" si="7"/>
        <v>2.9448790330469983</v>
      </c>
      <c r="AU16" s="157">
        <f t="shared" si="8"/>
        <v>3.0471368384839841</v>
      </c>
      <c r="AV16" s="157">
        <f t="shared" si="9"/>
        <v>2.81755682597454</v>
      </c>
      <c r="AW16" s="157">
        <f t="shared" si="10"/>
        <v>3.1437436429064385</v>
      </c>
      <c r="AX16" s="157">
        <f t="shared" si="11"/>
        <v>3.0244562846496557</v>
      </c>
      <c r="AY16" s="157">
        <f t="shared" si="12"/>
        <v>2.9794887332109155</v>
      </c>
      <c r="AZ16" s="157">
        <f t="shared" si="13"/>
        <v>3.0799779092495196</v>
      </c>
      <c r="BA16" s="157">
        <f t="shared" si="14"/>
        <v>3.1816049906489896</v>
      </c>
      <c r="BB16" s="157">
        <f t="shared" si="15"/>
        <v>3.1234956156080744</v>
      </c>
      <c r="BC16" s="157"/>
      <c r="BD16" s="157">
        <f t="shared" si="16"/>
        <v>3.0803360337268835</v>
      </c>
      <c r="BE16" s="157" t="str">
        <f t="shared" si="17"/>
        <v/>
      </c>
      <c r="BF16" s="52" t="str">
        <f t="shared" si="18"/>
        <v/>
      </c>
      <c r="BI16"/>
    </row>
    <row r="17" spans="1:61" ht="20.100000000000001" customHeight="1">
      <c r="A17" s="121" t="s">
        <v>82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295483.5</v>
      </c>
      <c r="Q17" s="154">
        <v>263156.93000000028</v>
      </c>
      <c r="R17" s="154"/>
      <c r="S17" s="52" t="str">
        <f t="shared" si="0"/>
        <v/>
      </c>
      <c r="U17" s="109" t="s">
        <v>82</v>
      </c>
      <c r="V17" s="117">
        <v>75798.92399999997</v>
      </c>
      <c r="W17" s="154">
        <v>78510.058999999979</v>
      </c>
      <c r="X17" s="154">
        <v>82860.765000000043</v>
      </c>
      <c r="Y17" s="154">
        <v>82287.181999999913</v>
      </c>
      <c r="Z17" s="154">
        <v>81224.970999999918</v>
      </c>
      <c r="AA17" s="154">
        <v>82936.982000000047</v>
      </c>
      <c r="AB17" s="154">
        <v>94068.771999999837</v>
      </c>
      <c r="AC17" s="154">
        <v>90812.540999999997</v>
      </c>
      <c r="AD17" s="154">
        <v>85853.54</v>
      </c>
      <c r="AE17" s="154">
        <v>81718.175000000017</v>
      </c>
      <c r="AF17" s="154">
        <v>93299.05299999984</v>
      </c>
      <c r="AG17" s="154">
        <v>97861.879000000015</v>
      </c>
      <c r="AH17" s="154">
        <v>103988.54699999987</v>
      </c>
      <c r="AI17" s="154">
        <v>93005.014999999941</v>
      </c>
      <c r="AJ17" s="154">
        <v>91560.632999999973</v>
      </c>
      <c r="AK17" s="154">
        <v>87166.112000000037</v>
      </c>
      <c r="AL17" s="119"/>
      <c r="AM17" s="52" t="str">
        <f t="shared" si="1"/>
        <v/>
      </c>
      <c r="AO17" s="125">
        <f t="shared" si="2"/>
        <v>2.669050065963094</v>
      </c>
      <c r="AP17" s="157">
        <f t="shared" si="3"/>
        <v>2.3028660849619373</v>
      </c>
      <c r="AQ17" s="157">
        <f t="shared" si="4"/>
        <v>2.6914981115024137</v>
      </c>
      <c r="AR17" s="157">
        <f t="shared" si="5"/>
        <v>2.8730237814491453</v>
      </c>
      <c r="AS17" s="157">
        <f t="shared" si="6"/>
        <v>2.9620463358662326</v>
      </c>
      <c r="AT17" s="157">
        <f t="shared" si="7"/>
        <v>3.0321397672069845</v>
      </c>
      <c r="AU17" s="157">
        <f t="shared" si="8"/>
        <v>2.9828765998250821</v>
      </c>
      <c r="AV17" s="157">
        <f t="shared" si="9"/>
        <v>2.9654866008232301</v>
      </c>
      <c r="AW17" s="157">
        <f t="shared" si="10"/>
        <v>3.1309372530978496</v>
      </c>
      <c r="AX17" s="157">
        <f t="shared" si="11"/>
        <v>2.9865809904698848</v>
      </c>
      <c r="AY17" s="157">
        <f t="shared" si="12"/>
        <v>2.92428611041833</v>
      </c>
      <c r="AZ17" s="157">
        <f t="shared" si="13"/>
        <v>3.0741948943082802</v>
      </c>
      <c r="BA17" s="157">
        <f t="shared" si="14"/>
        <v>3.0627226019892806</v>
      </c>
      <c r="BB17" s="157">
        <f t="shared" si="15"/>
        <v>3.1446464081435579</v>
      </c>
      <c r="BC17" s="157"/>
      <c r="BD17" s="157">
        <f t="shared" si="16"/>
        <v>3.3123243989812448</v>
      </c>
      <c r="BE17" s="157" t="str">
        <f t="shared" si="17"/>
        <v/>
      </c>
      <c r="BF17" s="52" t="str">
        <f t="shared" si="18"/>
        <v/>
      </c>
      <c r="BI17"/>
    </row>
    <row r="18" spans="1:61" ht="20.100000000000001" customHeight="1" thickBot="1">
      <c r="A18" s="121" t="s">
        <v>83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215837.9099999998</v>
      </c>
      <c r="Q18" s="154">
        <v>218629.14</v>
      </c>
      <c r="R18" s="154"/>
      <c r="S18" s="52" t="str">
        <f t="shared" si="0"/>
        <v/>
      </c>
      <c r="U18" s="109" t="s">
        <v>83</v>
      </c>
      <c r="V18" s="117">
        <v>50975.751000000069</v>
      </c>
      <c r="W18" s="154">
        <v>55476.897000000012</v>
      </c>
      <c r="X18" s="154">
        <v>59634.482000000025</v>
      </c>
      <c r="Y18" s="154">
        <v>54113.734999999979</v>
      </c>
      <c r="Z18" s="154">
        <v>57504.426999999996</v>
      </c>
      <c r="AA18" s="154">
        <v>58105.801000000007</v>
      </c>
      <c r="AB18" s="154">
        <v>58962.415000000001</v>
      </c>
      <c r="AC18" s="154">
        <v>64051.424999999981</v>
      </c>
      <c r="AD18" s="154">
        <v>62214.675000000003</v>
      </c>
      <c r="AE18" s="154">
        <v>64766.222999999991</v>
      </c>
      <c r="AF18" s="154">
        <v>67694.932000000001</v>
      </c>
      <c r="AG18" s="154">
        <v>68116.868000000133</v>
      </c>
      <c r="AH18" s="154">
        <v>65495.567999999992</v>
      </c>
      <c r="AI18" s="154">
        <v>62769.229999999981</v>
      </c>
      <c r="AJ18" s="154">
        <v>67355.898000000001</v>
      </c>
      <c r="AK18" s="154">
        <v>66930.406999999919</v>
      </c>
      <c r="AL18" s="119"/>
      <c r="AM18" s="52" t="str">
        <f t="shared" si="1"/>
        <v/>
      </c>
      <c r="AO18" s="125">
        <f t="shared" si="2"/>
        <v>2.2548834482403852</v>
      </c>
      <c r="AP18" s="157">
        <f t="shared" si="3"/>
        <v>2.1516429593261281</v>
      </c>
      <c r="AQ18" s="157">
        <f t="shared" si="4"/>
        <v>2.0069789019200899</v>
      </c>
      <c r="AR18" s="157">
        <f t="shared" si="5"/>
        <v>2.825221445579241</v>
      </c>
      <c r="AS18" s="157">
        <f t="shared" si="6"/>
        <v>2.7760233480831014</v>
      </c>
      <c r="AT18" s="157">
        <f t="shared" si="7"/>
        <v>2.9152211882609924</v>
      </c>
      <c r="AU18" s="157">
        <f t="shared" si="8"/>
        <v>3.0734340293504063</v>
      </c>
      <c r="AV18" s="157">
        <f t="shared" si="9"/>
        <v>2.6629725829269866</v>
      </c>
      <c r="AW18" s="157">
        <f t="shared" si="10"/>
        <v>3.1881825143199927</v>
      </c>
      <c r="AX18" s="157">
        <f t="shared" si="11"/>
        <v>3.0273435971735125</v>
      </c>
      <c r="AY18" s="157">
        <f t="shared" si="12"/>
        <v>2.9794259417924462</v>
      </c>
      <c r="AZ18" s="157">
        <f t="shared" si="13"/>
        <v>2.8390637794244484</v>
      </c>
      <c r="BA18" s="157">
        <f t="shared" si="14"/>
        <v>3.0190129095735259</v>
      </c>
      <c r="BB18" s="157">
        <f t="shared" si="15"/>
        <v>3.1055132466582531</v>
      </c>
      <c r="BC18" s="157"/>
      <c r="BD18" s="157">
        <f t="shared" si="16"/>
        <v>3.0613671626755661</v>
      </c>
      <c r="BE18" s="157" t="str">
        <f t="shared" si="17"/>
        <v/>
      </c>
      <c r="BF18" s="52" t="str">
        <f t="shared" si="18"/>
        <v/>
      </c>
      <c r="BI18" s="105"/>
    </row>
    <row r="19" spans="1:61" ht="20.100000000000001" customHeight="1" thickBot="1">
      <c r="A19" s="201" t="s">
        <v>164</v>
      </c>
      <c r="B19" s="168">
        <f>SUM(B7:B8)</f>
        <v>324282.5299999998</v>
      </c>
      <c r="C19" s="168">
        <f t="shared" ref="C19:R19" si="19">SUM(C7:C8)</f>
        <v>371531.20999999996</v>
      </c>
      <c r="D19" s="168">
        <f t="shared" si="19"/>
        <v>469386.43999999983</v>
      </c>
      <c r="E19" s="168">
        <f t="shared" si="19"/>
        <v>473940.06000000006</v>
      </c>
      <c r="F19" s="168">
        <f t="shared" si="19"/>
        <v>416113.35</v>
      </c>
      <c r="G19" s="168">
        <f t="shared" si="19"/>
        <v>374840.10999999969</v>
      </c>
      <c r="H19" s="168">
        <f t="shared" si="19"/>
        <v>351454.62999999995</v>
      </c>
      <c r="I19" s="168">
        <f t="shared" si="19"/>
        <v>380496.15999999992</v>
      </c>
      <c r="J19" s="168">
        <f t="shared" si="19"/>
        <v>457359.19</v>
      </c>
      <c r="K19" s="168">
        <f t="shared" si="19"/>
        <v>445609.08999999997</v>
      </c>
      <c r="L19" s="168">
        <f t="shared" si="19"/>
        <v>456060.39999999979</v>
      </c>
      <c r="M19" s="168">
        <f t="shared" si="19"/>
        <v>463143.72999999934</v>
      </c>
      <c r="N19" s="168">
        <f t="shared" si="19"/>
        <v>473027.99999999977</v>
      </c>
      <c r="O19" s="168">
        <f t="shared" si="19"/>
        <v>459753.34999999986</v>
      </c>
      <c r="P19" s="168">
        <f t="shared" si="19"/>
        <v>480946.87999999931</v>
      </c>
      <c r="Q19" s="168">
        <f t="shared" si="19"/>
        <v>535729.63999999943</v>
      </c>
      <c r="R19" s="409">
        <f t="shared" si="19"/>
        <v>455637.91999999993</v>
      </c>
      <c r="S19" s="165">
        <f>(R19-Q19)/Q19</f>
        <v>-0.14950025912323908</v>
      </c>
      <c r="T19" s="171"/>
      <c r="U19" s="170"/>
      <c r="V19" s="167">
        <f>SUM(V7:V8)</f>
        <v>76657.482999999993</v>
      </c>
      <c r="W19" s="168">
        <f t="shared" ref="W19:AL19" si="20">SUM(W7:W8)</f>
        <v>82374.840999999986</v>
      </c>
      <c r="X19" s="168">
        <f t="shared" si="20"/>
        <v>90217.886999999959</v>
      </c>
      <c r="Y19" s="168">
        <f t="shared" si="20"/>
        <v>97538.081000000064</v>
      </c>
      <c r="Z19" s="168">
        <f t="shared" si="20"/>
        <v>99379.73599999999</v>
      </c>
      <c r="AA19" s="168">
        <f t="shared" si="20"/>
        <v>91803.796000000002</v>
      </c>
      <c r="AB19" s="168">
        <f t="shared" si="20"/>
        <v>93192.348000000027</v>
      </c>
      <c r="AC19" s="168">
        <f t="shared" si="20"/>
        <v>97386.660999999993</v>
      </c>
      <c r="AD19" s="168">
        <f t="shared" si="20"/>
        <v>111409.201</v>
      </c>
      <c r="AE19" s="168">
        <f t="shared" si="20"/>
        <v>117857.07199999997</v>
      </c>
      <c r="AF19" s="168">
        <f t="shared" si="20"/>
        <v>118468.56499999994</v>
      </c>
      <c r="AG19" s="168">
        <f t="shared" si="20"/>
        <v>121396.2200000001</v>
      </c>
      <c r="AH19" s="168">
        <f t="shared" si="20"/>
        <v>131190.38700000002</v>
      </c>
      <c r="AI19" s="168">
        <f t="shared" si="20"/>
        <v>127796.25800000003</v>
      </c>
      <c r="AJ19" s="168">
        <f t="shared" si="20"/>
        <v>138696.77000000014</v>
      </c>
      <c r="AK19" s="168">
        <f t="shared" si="20"/>
        <v>143022.90200000003</v>
      </c>
      <c r="AL19" s="169">
        <f t="shared" si="20"/>
        <v>125420.91599999991</v>
      </c>
      <c r="AM19" s="57">
        <f t="shared" si="1"/>
        <v>-0.1230711008786559</v>
      </c>
      <c r="AO19" s="172">
        <f t="shared" si="2"/>
        <v>2.3639103531109136</v>
      </c>
      <c r="AP19" s="173">
        <f t="shared" si="3"/>
        <v>2.2171714995356648</v>
      </c>
      <c r="AQ19" s="173">
        <f t="shared" si="4"/>
        <v>1.922038629833448</v>
      </c>
      <c r="AR19" s="173">
        <f t="shared" si="5"/>
        <v>2.0580256710099594</v>
      </c>
      <c r="AS19" s="173">
        <f t="shared" si="6"/>
        <v>2.3882852112291038</v>
      </c>
      <c r="AT19" s="173">
        <f t="shared" si="7"/>
        <v>2.4491454769875101</v>
      </c>
      <c r="AU19" s="173">
        <f t="shared" si="8"/>
        <v>2.651618161923206</v>
      </c>
      <c r="AV19" s="173">
        <f t="shared" si="9"/>
        <v>2.5594650153630987</v>
      </c>
      <c r="AW19" s="173">
        <f t="shared" si="10"/>
        <v>2.4359235243529271</v>
      </c>
      <c r="AX19" s="173">
        <f t="shared" si="11"/>
        <v>2.6448534072767678</v>
      </c>
      <c r="AY19" s="173">
        <f t="shared" si="12"/>
        <v>2.5976507716960295</v>
      </c>
      <c r="AZ19" s="173">
        <f t="shared" si="13"/>
        <v>2.6211349120498788</v>
      </c>
      <c r="BA19" s="173">
        <f t="shared" si="14"/>
        <v>2.7734169436058771</v>
      </c>
      <c r="BB19" s="173">
        <f t="shared" si="15"/>
        <v>2.7796699686908219</v>
      </c>
      <c r="BC19" s="156"/>
      <c r="BD19" s="156">
        <f t="shared" si="16"/>
        <v>2.6696843206211285</v>
      </c>
      <c r="BE19" s="173">
        <f t="shared" si="17"/>
        <v>2.752644380432602</v>
      </c>
      <c r="BF19" s="61">
        <f t="shared" si="18"/>
        <v>3.1074857491829595E-2</v>
      </c>
      <c r="BI19" s="105"/>
    </row>
    <row r="20" spans="1:61" ht="20.100000000000001" customHeight="1">
      <c r="A20" s="121" t="s">
        <v>84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N20" si="21">SUM(E7:E9)</f>
        <v>705578.6</v>
      </c>
      <c r="F20" s="154">
        <f t="shared" si="21"/>
        <v>632916.85000000009</v>
      </c>
      <c r="G20" s="154">
        <f t="shared" si="21"/>
        <v>633325.84999999986</v>
      </c>
      <c r="H20" s="154">
        <f t="shared" si="21"/>
        <v>600973.71999999986</v>
      </c>
      <c r="I20" s="154">
        <f t="shared" si="21"/>
        <v>621189.68999999983</v>
      </c>
      <c r="J20" s="154">
        <f t="shared" si="21"/>
        <v>700212.19</v>
      </c>
      <c r="K20" s="154">
        <f t="shared" si="21"/>
        <v>677164.05</v>
      </c>
      <c r="L20" s="154">
        <f t="shared" si="21"/>
        <v>711594.16999999958</v>
      </c>
      <c r="M20" s="154">
        <f t="shared" si="21"/>
        <v>777932.75999999954</v>
      </c>
      <c r="N20" s="154">
        <f t="shared" si="21"/>
        <v>755568.75999999954</v>
      </c>
      <c r="O20" s="154">
        <f t="shared" ref="O20:Q20" si="22">SUM(O7:O9)</f>
        <v>747401.82999999961</v>
      </c>
      <c r="P20" s="154">
        <f t="shared" ref="P20" si="23">SUM(P7:P9)</f>
        <v>763147.77999999945</v>
      </c>
      <c r="Q20" s="154">
        <f t="shared" si="22"/>
        <v>820060.09999999928</v>
      </c>
      <c r="R20" s="154"/>
      <c r="S20" s="61" t="str">
        <f>IF(R20="","",(R20-Q20)/Q20)</f>
        <v/>
      </c>
      <c r="U20" s="109" t="s">
        <v>84</v>
      </c>
      <c r="V20" s="117">
        <f t="shared" ref="V20:AK20" si="24">SUM(V7:V9)</f>
        <v>127825.96000000005</v>
      </c>
      <c r="W20" s="154">
        <f t="shared" si="24"/>
        <v>131829.77699999997</v>
      </c>
      <c r="X20" s="154">
        <f t="shared" si="24"/>
        <v>147637.00799999994</v>
      </c>
      <c r="Y20" s="154">
        <f t="shared" si="24"/>
        <v>147798.02600000007</v>
      </c>
      <c r="Z20" s="154">
        <f t="shared" si="24"/>
        <v>150261.35799999989</v>
      </c>
      <c r="AA20" s="154">
        <f t="shared" si="24"/>
        <v>154060.902</v>
      </c>
      <c r="AB20" s="154">
        <f t="shared" si="24"/>
        <v>149616.23400000005</v>
      </c>
      <c r="AC20" s="154">
        <f t="shared" si="24"/>
        <v>163461.9059999999</v>
      </c>
      <c r="AD20" s="154">
        <f t="shared" si="24"/>
        <v>175986.76699999999</v>
      </c>
      <c r="AE20" s="154">
        <f t="shared" si="24"/>
        <v>179661.59399999992</v>
      </c>
      <c r="AF20" s="154">
        <f t="shared" si="24"/>
        <v>185422.15799999988</v>
      </c>
      <c r="AG20" s="154">
        <f t="shared" si="24"/>
        <v>208515.4380000002</v>
      </c>
      <c r="AH20" s="154">
        <f t="shared" si="24"/>
        <v>211263.07400000002</v>
      </c>
      <c r="AI20" s="154">
        <f>SUM(AI7:AI9)</f>
        <v>210042.29800000007</v>
      </c>
      <c r="AJ20" s="154">
        <f>SUM(AJ7:AJ9)</f>
        <v>217074.01400000032</v>
      </c>
      <c r="AK20" s="154">
        <f t="shared" si="24"/>
        <v>217074.10800000004</v>
      </c>
      <c r="AL20" s="119" t="str">
        <f>IF(AL9="","",SUM(AL7:AL9))</f>
        <v/>
      </c>
      <c r="AM20" s="61" t="str">
        <f t="shared" si="1"/>
        <v/>
      </c>
      <c r="AO20" s="124">
        <f t="shared" si="2"/>
        <v>2.2349763291863489</v>
      </c>
      <c r="AP20" s="156">
        <f t="shared" si="3"/>
        <v>2.1937846678638007</v>
      </c>
      <c r="AQ20" s="156">
        <f t="shared" si="4"/>
        <v>1.9026467675130263</v>
      </c>
      <c r="AR20" s="156">
        <f t="shared" si="5"/>
        <v>2.094706755562032</v>
      </c>
      <c r="AS20" s="156">
        <f t="shared" si="6"/>
        <v>2.3741089844582248</v>
      </c>
      <c r="AT20" s="156">
        <f t="shared" si="7"/>
        <v>2.4325693006214739</v>
      </c>
      <c r="AU20" s="156">
        <f t="shared" si="8"/>
        <v>2.4895636701052433</v>
      </c>
      <c r="AV20" s="156">
        <f t="shared" si="9"/>
        <v>2.6314330168615636</v>
      </c>
      <c r="AW20" s="156">
        <f t="shared" si="10"/>
        <v>2.5133348078387496</v>
      </c>
      <c r="AX20" s="156">
        <f t="shared" si="11"/>
        <v>2.6531472543470063</v>
      </c>
      <c r="AY20" s="156">
        <f t="shared" si="12"/>
        <v>2.6057290210795294</v>
      </c>
      <c r="AZ20" s="156">
        <f t="shared" si="13"/>
        <v>2.6803786743728382</v>
      </c>
      <c r="BA20" s="156">
        <f t="shared" si="14"/>
        <v>2.7960800549773941</v>
      </c>
      <c r="BB20" s="156">
        <f>(AI20/O20)*10</f>
        <v>2.8102994877601537</v>
      </c>
      <c r="BC20" s="156"/>
      <c r="BD20" s="156">
        <f t="shared" si="16"/>
        <v>2.6470512100271701</v>
      </c>
      <c r="BE20" s="156" t="str">
        <f t="shared" si="17"/>
        <v/>
      </c>
      <c r="BF20" s="61" t="str">
        <f t="shared" si="18"/>
        <v/>
      </c>
      <c r="BI20" s="105"/>
    </row>
    <row r="21" spans="1:61" ht="20.100000000000001" customHeight="1">
      <c r="A21" s="121" t="s">
        <v>85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5">SUM(E10:E12)</f>
        <v>793642.10999999975</v>
      </c>
      <c r="F21" s="154">
        <f t="shared" si="25"/>
        <v>677732</v>
      </c>
      <c r="G21" s="154">
        <f t="shared" si="25"/>
        <v>708901.94999999972</v>
      </c>
      <c r="H21" s="154">
        <f t="shared" si="25"/>
        <v>698966.54999999958</v>
      </c>
      <c r="I21" s="154">
        <f t="shared" si="25"/>
        <v>764650.08000000054</v>
      </c>
      <c r="J21" s="154">
        <f t="shared" si="25"/>
        <v>796480.04999999993</v>
      </c>
      <c r="K21" s="154">
        <f t="shared" si="25"/>
        <v>738948.75000000023</v>
      </c>
      <c r="L21" s="154">
        <f t="shared" si="25"/>
        <v>721584.67999999924</v>
      </c>
      <c r="M21" s="154">
        <f t="shared" si="25"/>
        <v>857827.72000000044</v>
      </c>
      <c r="N21" s="154">
        <f t="shared" si="25"/>
        <v>793316.29000000039</v>
      </c>
      <c r="O21" s="154">
        <f t="shared" ref="O21:Q21" si="26">SUM(O10:O12)</f>
        <v>832278.08000000007</v>
      </c>
      <c r="P21" s="154">
        <f t="shared" ref="P21" si="27">SUM(P10:P12)</f>
        <v>904806.05</v>
      </c>
      <c r="Q21" s="154">
        <f t="shared" si="26"/>
        <v>886151.49</v>
      </c>
      <c r="R21" s="154" t="str">
        <f>IF(R13="","",SUM(R10:R12))</f>
        <v/>
      </c>
      <c r="S21" s="52" t="str">
        <f>IF(R21="","",(R21-Q21)/Q21)</f>
        <v/>
      </c>
      <c r="U21" s="109" t="s">
        <v>85</v>
      </c>
      <c r="V21" s="117">
        <f t="shared" ref="V21:AK21" si="28">SUM(V10:V12)</f>
        <v>139067.76800000004</v>
      </c>
      <c r="W21" s="154">
        <f t="shared" si="28"/>
        <v>148853.359</v>
      </c>
      <c r="X21" s="154">
        <f t="shared" si="28"/>
        <v>154274.67400000006</v>
      </c>
      <c r="Y21" s="154">
        <f t="shared" si="28"/>
        <v>163160.30300000007</v>
      </c>
      <c r="Z21" s="154">
        <f t="shared" si="28"/>
        <v>160986.291</v>
      </c>
      <c r="AA21" s="154">
        <f t="shared" si="28"/>
        <v>173530.01899999991</v>
      </c>
      <c r="AB21" s="154">
        <f t="shared" si="28"/>
        <v>163064.24500000002</v>
      </c>
      <c r="AC21" s="154">
        <f t="shared" si="28"/>
        <v>184238.13600000006</v>
      </c>
      <c r="AD21" s="154">
        <f t="shared" si="28"/>
        <v>191848.58100000001</v>
      </c>
      <c r="AE21" s="154">
        <f t="shared" si="28"/>
        <v>185481.71500000003</v>
      </c>
      <c r="AF21" s="154">
        <f t="shared" si="28"/>
        <v>184152.50399999987</v>
      </c>
      <c r="AG21" s="154">
        <f t="shared" si="28"/>
        <v>229727.8189999999</v>
      </c>
      <c r="AH21" s="154">
        <f t="shared" si="28"/>
        <v>219493.56100000002</v>
      </c>
      <c r="AI21" s="154">
        <f>SUM(AI10:AI12)</f>
        <v>236814.40700000006</v>
      </c>
      <c r="AJ21" s="154">
        <f>SUM(AJ10:AJ12)</f>
        <v>239303.40399999983</v>
      </c>
      <c r="AK21" s="154">
        <f t="shared" si="28"/>
        <v>236226.06400000001</v>
      </c>
      <c r="AL21" s="119" t="str">
        <f>IF(AL12="","",SUM(AL10:AL12))</f>
        <v/>
      </c>
      <c r="AM21" s="52" t="str">
        <f t="shared" si="1"/>
        <v/>
      </c>
      <c r="AO21" s="125">
        <f t="shared" si="2"/>
        <v>2.1295761374124362</v>
      </c>
      <c r="AP21" s="157">
        <f t="shared" si="3"/>
        <v>1.8682540841014164</v>
      </c>
      <c r="AQ21" s="157">
        <f t="shared" si="4"/>
        <v>1.9590101948490086</v>
      </c>
      <c r="AR21" s="157">
        <f t="shared" si="5"/>
        <v>2.0558423115930697</v>
      </c>
      <c r="AS21" s="157">
        <f t="shared" si="6"/>
        <v>2.3753680068227561</v>
      </c>
      <c r="AT21" s="157">
        <f t="shared" si="7"/>
        <v>2.4478705270877024</v>
      </c>
      <c r="AU21" s="157">
        <f t="shared" si="8"/>
        <v>2.3329334572591511</v>
      </c>
      <c r="AV21" s="157">
        <f t="shared" si="9"/>
        <v>2.4094437549787471</v>
      </c>
      <c r="AW21" s="157">
        <f t="shared" si="10"/>
        <v>2.4087054157853673</v>
      </c>
      <c r="AX21" s="157">
        <f t="shared" si="11"/>
        <v>2.5100754957634068</v>
      </c>
      <c r="AY21" s="157">
        <f t="shared" si="12"/>
        <v>2.5520567315813865</v>
      </c>
      <c r="AZ21" s="157">
        <f t="shared" si="13"/>
        <v>2.6780181339908178</v>
      </c>
      <c r="BA21" s="157">
        <f t="shared" si="14"/>
        <v>2.7667849982004009</v>
      </c>
      <c r="BB21" s="157">
        <f>(AI21/O21)*10</f>
        <v>2.8453759950039781</v>
      </c>
      <c r="BC21" s="157"/>
      <c r="BD21" s="157">
        <f t="shared" si="16"/>
        <v>2.6657526017363016</v>
      </c>
      <c r="BE21" s="157" t="str">
        <f t="shared" si="17"/>
        <v/>
      </c>
      <c r="BF21" s="52" t="str">
        <f t="shared" si="18"/>
        <v/>
      </c>
      <c r="BI21" s="105"/>
    </row>
    <row r="22" spans="1:61" ht="20.100000000000001" customHeight="1">
      <c r="A22" s="121" t="s">
        <v>86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29">SUM(E13:E15)</f>
        <v>754867.37999999942</v>
      </c>
      <c r="F22" s="154">
        <f t="shared" si="29"/>
        <v>738758.1099999994</v>
      </c>
      <c r="G22" s="154">
        <f t="shared" si="29"/>
        <v>704562.56</v>
      </c>
      <c r="H22" s="154">
        <f t="shared" si="29"/>
        <v>722837.31000000017</v>
      </c>
      <c r="I22" s="154">
        <f t="shared" si="29"/>
        <v>737201</v>
      </c>
      <c r="J22" s="154">
        <f t="shared" si="29"/>
        <v>693204.98</v>
      </c>
      <c r="K22" s="154">
        <f t="shared" si="29"/>
        <v>737933.16</v>
      </c>
      <c r="L22" s="154">
        <f t="shared" si="29"/>
        <v>849480.53000000073</v>
      </c>
      <c r="M22" s="154">
        <f t="shared" si="29"/>
        <v>799727.64999999991</v>
      </c>
      <c r="N22" s="154">
        <f t="shared" si="29"/>
        <v>849670.03999999946</v>
      </c>
      <c r="O22" s="154">
        <f t="shared" ref="O22:Q22" si="30">SUM(O13:O15)</f>
        <v>830495.60000000009</v>
      </c>
      <c r="P22" s="154">
        <f t="shared" ref="P22" si="31">SUM(P13:P15)</f>
        <v>849964.87999999954</v>
      </c>
      <c r="Q22" s="154">
        <f t="shared" si="30"/>
        <v>878727.87999999977</v>
      </c>
      <c r="R22" s="154" t="str">
        <f>IF(R15="","",SUM(R13:R15))</f>
        <v/>
      </c>
      <c r="S22" s="52" t="str">
        <f>IF(R22="","",(R22-Q22)/Q22)</f>
        <v/>
      </c>
      <c r="U22" s="109" t="s">
        <v>86</v>
      </c>
      <c r="V22" s="117">
        <f t="shared" ref="V22:AK22" si="32">SUM(V13:V15)</f>
        <v>158206.60300000003</v>
      </c>
      <c r="W22" s="154">
        <f t="shared" si="32"/>
        <v>169988.98999999996</v>
      </c>
      <c r="X22" s="154">
        <f t="shared" si="32"/>
        <v>174028.42199999993</v>
      </c>
      <c r="Y22" s="154">
        <f t="shared" si="32"/>
        <v>185845.58100000009</v>
      </c>
      <c r="Z22" s="154">
        <f t="shared" si="32"/>
        <v>187208.74600000004</v>
      </c>
      <c r="AA22" s="154">
        <f t="shared" si="32"/>
        <v>184869.60900000014</v>
      </c>
      <c r="AB22" s="154">
        <f t="shared" si="32"/>
        <v>182230.02000000002</v>
      </c>
      <c r="AC22" s="154">
        <f t="shared" si="32"/>
        <v>187633.69599999988</v>
      </c>
      <c r="AD22" s="154">
        <f t="shared" si="32"/>
        <v>192412.99599999998</v>
      </c>
      <c r="AE22" s="154">
        <f t="shared" si="32"/>
        <v>210505.53399999993</v>
      </c>
      <c r="AF22" s="154">
        <f t="shared" si="32"/>
        <v>229542.15600000002</v>
      </c>
      <c r="AG22" s="154">
        <f t="shared" si="32"/>
        <v>232578.478</v>
      </c>
      <c r="AH22" s="154">
        <f t="shared" si="32"/>
        <v>243737.14000000025</v>
      </c>
      <c r="AI22" s="154">
        <f>SUM(AI13:AI15)</f>
        <v>233950.72700000019</v>
      </c>
      <c r="AJ22" s="154">
        <f>SUM(AJ13:AJ15)</f>
        <v>239754.59399999981</v>
      </c>
      <c r="AK22" s="154">
        <f t="shared" si="32"/>
        <v>241890.14100000006</v>
      </c>
      <c r="AL22" s="119" t="str">
        <f>IF(AL15="","",SUM(AL13:AL15))</f>
        <v/>
      </c>
      <c r="AM22" s="52" t="str">
        <f t="shared" si="1"/>
        <v/>
      </c>
      <c r="AO22" s="125">
        <f t="shared" si="2"/>
        <v>2.2188383886890319</v>
      </c>
      <c r="AP22" s="157">
        <f t="shared" si="3"/>
        <v>2.0914214351067524</v>
      </c>
      <c r="AQ22" s="157">
        <f t="shared" si="4"/>
        <v>2.0806401653298372</v>
      </c>
      <c r="AR22" s="157">
        <f t="shared" si="5"/>
        <v>2.461963331890169</v>
      </c>
      <c r="AS22" s="157">
        <f t="shared" si="6"/>
        <v>2.5341007220888607</v>
      </c>
      <c r="AT22" s="157">
        <f t="shared" si="7"/>
        <v>2.6238920359321978</v>
      </c>
      <c r="AU22" s="157">
        <f t="shared" si="8"/>
        <v>2.5210378252334538</v>
      </c>
      <c r="AV22" s="157">
        <f t="shared" si="9"/>
        <v>2.5452176000846425</v>
      </c>
      <c r="AW22" s="157">
        <f t="shared" si="10"/>
        <v>2.7757012940097461</v>
      </c>
      <c r="AX22" s="157">
        <f t="shared" si="11"/>
        <v>2.852636870255294</v>
      </c>
      <c r="AY22" s="157">
        <f t="shared" si="12"/>
        <v>2.7021473464494807</v>
      </c>
      <c r="AZ22" s="157">
        <f t="shared" si="13"/>
        <v>2.9082210425011565</v>
      </c>
      <c r="BA22" s="157">
        <f t="shared" si="14"/>
        <v>2.8686093250975446</v>
      </c>
      <c r="BB22" s="157">
        <f>(AI22/O22)*10</f>
        <v>2.8170014025360297</v>
      </c>
      <c r="BC22" s="157"/>
      <c r="BD22" s="157">
        <f t="shared" si="16"/>
        <v>2.752730925073188</v>
      </c>
      <c r="BE22" s="157" t="str">
        <f t="shared" si="17"/>
        <v/>
      </c>
      <c r="BF22" s="52" t="str">
        <f t="shared" si="18"/>
        <v/>
      </c>
      <c r="BI22" s="105"/>
    </row>
    <row r="23" spans="1:61" ht="20.100000000000001" customHeight="1" thickBot="1">
      <c r="A23" s="122" t="s">
        <v>87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3">SUM(E16:E18)</f>
        <v>786527.00999999943</v>
      </c>
      <c r="F23" s="155">
        <f t="shared" si="33"/>
        <v>786761.36999999953</v>
      </c>
      <c r="G23" s="155">
        <f t="shared" si="33"/>
        <v>751398.26999999967</v>
      </c>
      <c r="H23" s="155">
        <f t="shared" si="33"/>
        <v>756727.27000000025</v>
      </c>
      <c r="I23" s="155">
        <f t="shared" si="33"/>
        <v>858528.7000000003</v>
      </c>
      <c r="J23" s="155">
        <f t="shared" si="33"/>
        <v>762076.04</v>
      </c>
      <c r="K23" s="155">
        <f t="shared" si="33"/>
        <v>809163.8199999996</v>
      </c>
      <c r="L23" s="155">
        <f t="shared" si="33"/>
        <v>868724.61000000057</v>
      </c>
      <c r="M23" s="155">
        <f t="shared" si="33"/>
        <v>852537.59000000043</v>
      </c>
      <c r="N23" s="155">
        <f t="shared" si="33"/>
        <v>855018.950000001</v>
      </c>
      <c r="O23" s="155">
        <f t="shared" ref="O23:Q23" si="34">SUM(O16:O18)</f>
        <v>779776.2899999998</v>
      </c>
      <c r="P23" s="155">
        <f t="shared" ref="P23" si="35">SUM(P16:P18)</f>
        <v>851433.13999999978</v>
      </c>
      <c r="Q23" s="155">
        <f t="shared" si="34"/>
        <v>822803.03000000061</v>
      </c>
      <c r="R23" s="155" t="str">
        <f>IF(R18="","",(SUM(R16:R18)))</f>
        <v/>
      </c>
      <c r="S23" s="55" t="str">
        <f>IF(R23="","",(R23-Q23)/Q23)</f>
        <v/>
      </c>
      <c r="U23" s="110" t="s">
        <v>87</v>
      </c>
      <c r="V23" s="196">
        <f t="shared" ref="V23:AK23" si="36">SUM(V16:V18)</f>
        <v>189279.87400000004</v>
      </c>
      <c r="W23" s="155">
        <f t="shared" si="36"/>
        <v>206246.13400000002</v>
      </c>
      <c r="X23" s="155">
        <f t="shared" si="36"/>
        <v>227564.73100000003</v>
      </c>
      <c r="Y23" s="155">
        <f t="shared" si="36"/>
        <v>223989.65199999989</v>
      </c>
      <c r="Z23" s="155">
        <f t="shared" si="36"/>
        <v>227828.40799999997</v>
      </c>
      <c r="AA23" s="155">
        <f t="shared" si="36"/>
        <v>223073.37500000009</v>
      </c>
      <c r="AB23" s="155">
        <f t="shared" si="36"/>
        <v>229063.12599999984</v>
      </c>
      <c r="AC23" s="155">
        <f t="shared" si="36"/>
        <v>242707.26199999999</v>
      </c>
      <c r="AD23" s="155">
        <f t="shared" si="36"/>
        <v>240093.19299999997</v>
      </c>
      <c r="AE23" s="155">
        <f t="shared" si="36"/>
        <v>243753.495</v>
      </c>
      <c r="AF23" s="155">
        <f t="shared" si="36"/>
        <v>257072.85799999989</v>
      </c>
      <c r="AG23" s="155">
        <f t="shared" si="36"/>
        <v>256615.4160000002</v>
      </c>
      <c r="AH23" s="155">
        <f t="shared" si="36"/>
        <v>264469.51299999969</v>
      </c>
      <c r="AI23" s="155">
        <f>SUM(AI16:AI18)</f>
        <v>243824.8679999999</v>
      </c>
      <c r="AJ23" s="155">
        <f>SUM(AJ16:AJ18)</f>
        <v>267881.39899999992</v>
      </c>
      <c r="AK23" s="155">
        <f t="shared" si="36"/>
        <v>259141.20199999996</v>
      </c>
      <c r="AL23" s="123" t="str">
        <f>IF(AL18="","",SUM(AL16:AL18))</f>
        <v/>
      </c>
      <c r="AM23" s="55" t="str">
        <f t="shared" si="1"/>
        <v/>
      </c>
      <c r="AO23" s="126">
        <f>(V23/B23)*10</f>
        <v>2.5983068713923734</v>
      </c>
      <c r="AP23" s="158">
        <f>(W23/C23)*10</f>
        <v>2.3757143100519302</v>
      </c>
      <c r="AQ23" s="158">
        <f t="shared" ref="AQ23:BA23" si="37">IF(X18="","",(X23/D23)*10)</f>
        <v>2.363592154138149</v>
      </c>
      <c r="AR23" s="158">
        <f t="shared" si="37"/>
        <v>2.8478316593348785</v>
      </c>
      <c r="AS23" s="158">
        <f t="shared" si="37"/>
        <v>2.895775220890676</v>
      </c>
      <c r="AT23" s="158">
        <f t="shared" si="37"/>
        <v>2.9687767979556323</v>
      </c>
      <c r="AU23" s="158">
        <f t="shared" si="37"/>
        <v>3.0270235404625998</v>
      </c>
      <c r="AV23" s="158">
        <f t="shared" si="37"/>
        <v>2.8270139600458304</v>
      </c>
      <c r="AW23" s="158">
        <f t="shared" si="37"/>
        <v>3.1505149144959335</v>
      </c>
      <c r="AX23" s="158">
        <f t="shared" si="37"/>
        <v>3.012412183728137</v>
      </c>
      <c r="AY23" s="158">
        <f t="shared" si="37"/>
        <v>2.9591985197702608</v>
      </c>
      <c r="AZ23" s="158">
        <f t="shared" si="37"/>
        <v>3.0100187840397759</v>
      </c>
      <c r="BA23" s="158">
        <f t="shared" si="37"/>
        <v>3.0931421227564533</v>
      </c>
      <c r="BB23" s="158">
        <f>IF(AI18="","",(AI23/O23)*10)</f>
        <v>3.126856652694582</v>
      </c>
      <c r="BC23" s="158"/>
      <c r="BD23" s="158">
        <f>IF(AK18="","",(AK23/Q23)*10)</f>
        <v>3.1494925583830162</v>
      </c>
      <c r="BE23" s="158" t="str">
        <f t="shared" si="17"/>
        <v/>
      </c>
      <c r="BF23" s="55" t="str">
        <f t="shared" si="18"/>
        <v/>
      </c>
      <c r="BI23" s="105"/>
    </row>
    <row r="24" spans="1:61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BI24" s="105"/>
    </row>
    <row r="25" spans="1:61" ht="15.75" thickBot="1">
      <c r="S25" s="107" t="s">
        <v>1</v>
      </c>
      <c r="AM25" s="286">
        <v>1000</v>
      </c>
      <c r="BF25" s="286" t="s">
        <v>46</v>
      </c>
      <c r="BI25" s="105"/>
    </row>
    <row r="26" spans="1:61" ht="20.100000000000001" customHeight="1">
      <c r="A26" s="441" t="s">
        <v>2</v>
      </c>
      <c r="B26" s="443" t="s">
        <v>71</v>
      </c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  <c r="S26" s="439" t="s">
        <v>154</v>
      </c>
      <c r="U26" s="444" t="s">
        <v>3</v>
      </c>
      <c r="V26" s="436" t="s">
        <v>71</v>
      </c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38"/>
      <c r="AM26" s="439" t="s">
        <v>154</v>
      </c>
      <c r="AO26" s="436" t="s">
        <v>71</v>
      </c>
      <c r="AP26" s="437"/>
      <c r="AQ26" s="437"/>
      <c r="AR26" s="437"/>
      <c r="AS26" s="437"/>
      <c r="AT26" s="437"/>
      <c r="AU26" s="437"/>
      <c r="AV26" s="437"/>
      <c r="AW26" s="437"/>
      <c r="AX26" s="437"/>
      <c r="AY26" s="437"/>
      <c r="AZ26" s="437"/>
      <c r="BA26" s="437"/>
      <c r="BB26" s="437"/>
      <c r="BC26" s="437"/>
      <c r="BD26" s="437"/>
      <c r="BE26" s="438"/>
      <c r="BF26" s="439" t="str">
        <f>AM26</f>
        <v>D       2026/2025</v>
      </c>
      <c r="BI26" s="105"/>
    </row>
    <row r="27" spans="1:61" ht="20.100000000000001" customHeight="1" thickBot="1">
      <c r="A27" s="442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2">
        <v>2020</v>
      </c>
      <c r="M27" s="262">
        <v>2021</v>
      </c>
      <c r="N27" s="262">
        <v>2022</v>
      </c>
      <c r="O27" s="262">
        <v>2023</v>
      </c>
      <c r="P27" s="262">
        <v>2024</v>
      </c>
      <c r="Q27" s="262">
        <v>2025</v>
      </c>
      <c r="R27" s="262">
        <v>2026</v>
      </c>
      <c r="S27" s="440"/>
      <c r="U27" s="445"/>
      <c r="V27" s="25">
        <v>2010</v>
      </c>
      <c r="W27" s="135">
        <v>2011</v>
      </c>
      <c r="X27" s="135">
        <v>2012</v>
      </c>
      <c r="Y27" s="135">
        <v>2013</v>
      </c>
      <c r="Z27" s="135">
        <v>2014</v>
      </c>
      <c r="AA27" s="135">
        <v>2015</v>
      </c>
      <c r="AB27" s="135">
        <v>2016</v>
      </c>
      <c r="AC27" s="135">
        <v>2017</v>
      </c>
      <c r="AD27" s="135">
        <v>2018</v>
      </c>
      <c r="AE27" s="135">
        <v>2019</v>
      </c>
      <c r="AF27" s="135">
        <v>2020</v>
      </c>
      <c r="AG27" s="135">
        <v>2021</v>
      </c>
      <c r="AH27" s="135">
        <v>2022</v>
      </c>
      <c r="AI27" s="135">
        <v>2023</v>
      </c>
      <c r="AJ27" s="135">
        <v>2024</v>
      </c>
      <c r="AK27" s="135">
        <v>2025</v>
      </c>
      <c r="AL27" s="133">
        <v>2026</v>
      </c>
      <c r="AM27" s="440"/>
      <c r="AO27" s="25">
        <v>2010</v>
      </c>
      <c r="AP27" s="135">
        <v>2011</v>
      </c>
      <c r="AQ27" s="135">
        <v>2012</v>
      </c>
      <c r="AR27" s="135">
        <v>2013</v>
      </c>
      <c r="AS27" s="135">
        <v>2014</v>
      </c>
      <c r="AT27" s="135">
        <v>2015</v>
      </c>
      <c r="AU27" s="135">
        <v>2016</v>
      </c>
      <c r="AV27" s="135">
        <v>2017</v>
      </c>
      <c r="AW27" s="176">
        <v>2018</v>
      </c>
      <c r="AX27" s="135">
        <v>2019</v>
      </c>
      <c r="AY27" s="135">
        <v>2020</v>
      </c>
      <c r="AZ27" s="135">
        <v>2021</v>
      </c>
      <c r="BA27" s="135">
        <v>2022</v>
      </c>
      <c r="BB27" s="135">
        <v>2023</v>
      </c>
      <c r="BC27" s="135">
        <v>2024</v>
      </c>
      <c r="BD27" s="135">
        <v>2025</v>
      </c>
      <c r="BE27" s="133">
        <v>2026</v>
      </c>
      <c r="BF27" s="440"/>
      <c r="BI27" s="105"/>
    </row>
    <row r="28" spans="1:61" ht="3" customHeight="1" thickBot="1">
      <c r="A28" s="288" t="s">
        <v>88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9"/>
      <c r="U28" s="288"/>
      <c r="V28" s="290">
        <v>2010</v>
      </c>
      <c r="W28" s="290">
        <v>2011</v>
      </c>
      <c r="X28" s="290">
        <v>2012</v>
      </c>
      <c r="Y28" s="290"/>
      <c r="Z28" s="290"/>
      <c r="AA28" s="290"/>
      <c r="AB28" s="290"/>
      <c r="AC28" s="290"/>
      <c r="AD28" s="287"/>
      <c r="AE28" s="287"/>
      <c r="AF28" s="287"/>
      <c r="AG28" s="287"/>
      <c r="AH28" s="287"/>
      <c r="AI28" s="287"/>
      <c r="AJ28" s="287"/>
      <c r="AK28" s="287"/>
      <c r="AL28" s="290"/>
      <c r="AM28" s="291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89"/>
      <c r="BI28" s="105"/>
    </row>
    <row r="29" spans="1:61" ht="20.100000000000001" customHeight="1">
      <c r="A29" s="120" t="s">
        <v>72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99971.109999999986</v>
      </c>
      <c r="Q29" s="153">
        <v>113553.34999999995</v>
      </c>
      <c r="R29" s="153">
        <v>90703.540000000052</v>
      </c>
      <c r="S29" s="61">
        <f t="shared" ref="S29:S45" si="38">IF(R29="","",(R29-Q29)/Q29)</f>
        <v>-0.20122532712597124</v>
      </c>
      <c r="U29" s="109" t="s">
        <v>72</v>
      </c>
      <c r="V29" s="39">
        <v>23270.865999999998</v>
      </c>
      <c r="W29" s="153">
        <v>22495.121000000003</v>
      </c>
      <c r="X29" s="153">
        <v>24799.759999999984</v>
      </c>
      <c r="Y29" s="153">
        <v>25615.480000000018</v>
      </c>
      <c r="Z29" s="153">
        <v>29400.613000000012</v>
      </c>
      <c r="AA29" s="153">
        <v>25803.076000000012</v>
      </c>
      <c r="AB29" s="153">
        <v>26846.136999999999</v>
      </c>
      <c r="AC29" s="153">
        <v>26379.177</v>
      </c>
      <c r="AD29" s="153">
        <v>31298.861000000001</v>
      </c>
      <c r="AE29" s="153">
        <v>31619.378999999994</v>
      </c>
      <c r="AF29" s="153">
        <v>28181.773000000012</v>
      </c>
      <c r="AG29" s="153">
        <v>29969.556000000044</v>
      </c>
      <c r="AH29" s="153">
        <v>27448.124000000014</v>
      </c>
      <c r="AI29" s="153">
        <v>27409.352000000024</v>
      </c>
      <c r="AJ29" s="153">
        <v>29052.251999999982</v>
      </c>
      <c r="AK29" s="153">
        <v>30523.398000000034</v>
      </c>
      <c r="AL29" s="112">
        <v>26023.042000000001</v>
      </c>
      <c r="AM29" s="61">
        <f>(AL29-AK29)/AK29</f>
        <v>-0.14743954785112809</v>
      </c>
      <c r="AO29" s="197">
        <f t="shared" ref="AO29:AO38" si="39">(V29/B29)*10</f>
        <v>2.7191842704023532</v>
      </c>
      <c r="AP29" s="156">
        <f t="shared" ref="AP29:AP38" si="40">(W29/C29)*10</f>
        <v>2.7800309700828514</v>
      </c>
      <c r="AQ29" s="156">
        <f t="shared" ref="AQ29:AQ38" si="41">(X29/D29)*10</f>
        <v>1.9785027216642543</v>
      </c>
      <c r="AR29" s="156">
        <f t="shared" ref="AR29:AR38" si="42">(Y29/E29)*10</f>
        <v>2.1318199900464254</v>
      </c>
      <c r="AS29" s="156">
        <f t="shared" ref="AS29:AS38" si="43">(Z29/F29)*10</f>
        <v>2.8836241613634588</v>
      </c>
      <c r="AT29" s="156">
        <f t="shared" ref="AT29:AT38" si="44">(AA29/G29)*10</f>
        <v>2.8113968285340656</v>
      </c>
      <c r="AU29" s="156">
        <f t="shared" ref="AU29:AU38" si="45">(AB29/H29)*10</f>
        <v>2.849648832409958</v>
      </c>
      <c r="AV29" s="156">
        <f t="shared" ref="AV29:AV38" si="46">(AC29/I29)*10</f>
        <v>2.7402501496381166</v>
      </c>
      <c r="AW29" s="156">
        <f t="shared" ref="AW29:AW38" si="47">(AD29/J29)*10</f>
        <v>2.5088253749107055</v>
      </c>
      <c r="AX29" s="156">
        <f t="shared" ref="AX29:AX38" si="48">(AE29/K29)*10</f>
        <v>2.713367743379365</v>
      </c>
      <c r="AY29" s="156">
        <f t="shared" ref="AY29:AY38" si="49">(AF29/L29)*10</f>
        <v>2.7634057686437541</v>
      </c>
      <c r="AZ29" s="156">
        <f t="shared" ref="AZ29:AZ38" si="50">(AG29/M29)*10</f>
        <v>2.8185167159702846</v>
      </c>
      <c r="BA29" s="156">
        <f t="shared" ref="BA29:BA38" si="51">(AH29/N29)*10</f>
        <v>2.7810398942869212</v>
      </c>
      <c r="BB29" s="156">
        <f t="shared" ref="BB29:BB38" si="52">(AI29/O29)*10</f>
        <v>2.8049428744170504</v>
      </c>
      <c r="BC29" s="156">
        <f t="shared" ref="BC29:BC38" si="53">(AJ29/P29)*10</f>
        <v>2.9060647621097724</v>
      </c>
      <c r="BD29" s="156">
        <f t="shared" ref="BD29:BE38" si="54">(AK29/Q29)*10</f>
        <v>2.6880226783269756</v>
      </c>
      <c r="BE29" s="156">
        <f t="shared" si="54"/>
        <v>2.8690216500921562</v>
      </c>
      <c r="BF29" s="61">
        <f t="shared" ref="BF29:BF41" si="55">IF(BE29="","",(BE29-BD29)/BD29)</f>
        <v>6.7335358895794076E-2</v>
      </c>
      <c r="BI29" s="105"/>
    </row>
    <row r="30" spans="1:61" ht="20.100000000000001" customHeight="1">
      <c r="A30" s="121" t="s">
        <v>73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116909.73000000004</v>
      </c>
      <c r="Q30" s="154">
        <v>130686.72000000003</v>
      </c>
      <c r="R30" s="154">
        <v>106911.36</v>
      </c>
      <c r="S30" s="52">
        <f t="shared" si="38"/>
        <v>-0.18192636558634284</v>
      </c>
      <c r="U30" s="109" t="s">
        <v>73</v>
      </c>
      <c r="V30" s="19">
        <v>24769.378999999986</v>
      </c>
      <c r="W30" s="154">
        <v>26090.180999999997</v>
      </c>
      <c r="X30" s="154">
        <v>26845.964000000011</v>
      </c>
      <c r="Y30" s="154">
        <v>29407.368999999981</v>
      </c>
      <c r="Z30" s="154">
        <v>29868.044999999998</v>
      </c>
      <c r="AA30" s="154">
        <v>27835.92599999997</v>
      </c>
      <c r="AB30" s="154">
        <v>29206.410000000018</v>
      </c>
      <c r="AC30" s="154">
        <v>26234.001999999982</v>
      </c>
      <c r="AD30" s="154">
        <v>31644.39</v>
      </c>
      <c r="AE30" s="154">
        <v>32055.040000000023</v>
      </c>
      <c r="AF30" s="154">
        <v>26905.675000000007</v>
      </c>
      <c r="AG30" s="154">
        <v>29964.09199999999</v>
      </c>
      <c r="AH30" s="154">
        <v>30612.233000000022</v>
      </c>
      <c r="AI30" s="154">
        <v>27807.31499999997</v>
      </c>
      <c r="AJ30" s="154">
        <v>32092.275999999983</v>
      </c>
      <c r="AK30" s="154">
        <v>32076.341999999986</v>
      </c>
      <c r="AL30" s="119">
        <v>29813.168999999991</v>
      </c>
      <c r="AM30" s="52">
        <f t="shared" ref="AM30:AM45" si="56">IF(AL30="","",(AL30-AK30)/AK30)</f>
        <v>-7.0555832083346537E-2</v>
      </c>
      <c r="AO30" s="198">
        <f t="shared" si="39"/>
        <v>2.7879398375187985</v>
      </c>
      <c r="AP30" s="157">
        <f t="shared" si="40"/>
        <v>2.0427271510143492</v>
      </c>
      <c r="AQ30" s="157">
        <f t="shared" si="41"/>
        <v>2.0896835533292704</v>
      </c>
      <c r="AR30" s="157">
        <f t="shared" si="42"/>
        <v>1.9668833753855519</v>
      </c>
      <c r="AS30" s="157">
        <f t="shared" si="43"/>
        <v>2.7208012815111413</v>
      </c>
      <c r="AT30" s="157">
        <f t="shared" si="44"/>
        <v>2.8186535496385967</v>
      </c>
      <c r="AU30" s="157">
        <f t="shared" si="45"/>
        <v>2.5500559099287456</v>
      </c>
      <c r="AV30" s="157">
        <f t="shared" si="46"/>
        <v>2.5589202711163801</v>
      </c>
      <c r="AW30" s="157">
        <f t="shared" si="47"/>
        <v>2.135369876877645</v>
      </c>
      <c r="AX30" s="157">
        <f t="shared" si="48"/>
        <v>2.795967218099392</v>
      </c>
      <c r="AY30" s="157">
        <f t="shared" si="49"/>
        <v>2.5867100565456687</v>
      </c>
      <c r="AZ30" s="157">
        <f t="shared" si="50"/>
        <v>2.702163825618805</v>
      </c>
      <c r="BA30" s="157">
        <f t="shared" si="51"/>
        <v>2.8538574514087225</v>
      </c>
      <c r="BB30" s="157">
        <f t="shared" si="52"/>
        <v>2.8045980686445504</v>
      </c>
      <c r="BC30" s="157">
        <f t="shared" si="53"/>
        <v>2.745047482360961</v>
      </c>
      <c r="BD30" s="157">
        <f t="shared" si="54"/>
        <v>2.4544454096024433</v>
      </c>
      <c r="BE30" s="157">
        <f t="shared" si="54"/>
        <v>2.7885875738555743</v>
      </c>
      <c r="BF30" s="52">
        <f t="shared" si="55"/>
        <v>0.13613754168085304</v>
      </c>
      <c r="BI30" s="105"/>
    </row>
    <row r="31" spans="1:61" ht="20.100000000000001" customHeight="1">
      <c r="A31" s="121" t="s">
        <v>74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135113.56000000003</v>
      </c>
      <c r="Q31" s="154">
        <v>138721.73000000001</v>
      </c>
      <c r="R31" s="154"/>
      <c r="S31" s="52" t="str">
        <f t="shared" si="38"/>
        <v/>
      </c>
      <c r="U31" s="109" t="s">
        <v>74</v>
      </c>
      <c r="V31" s="19">
        <v>34176.324999999983</v>
      </c>
      <c r="W31" s="154">
        <v>30181.553999999996</v>
      </c>
      <c r="X31" s="154">
        <v>34669.633000000002</v>
      </c>
      <c r="Y31" s="154">
        <v>29423.860999999994</v>
      </c>
      <c r="Z31" s="154">
        <v>29544.088000000018</v>
      </c>
      <c r="AA31" s="154">
        <v>34831.201999999983</v>
      </c>
      <c r="AB31" s="154">
        <v>34959.243999999999</v>
      </c>
      <c r="AC31" s="154">
        <v>36752.83499999997</v>
      </c>
      <c r="AD31" s="154">
        <v>36699.917000000001</v>
      </c>
      <c r="AE31" s="154">
        <v>35665.698999999964</v>
      </c>
      <c r="AF31" s="154">
        <v>30966.271999999997</v>
      </c>
      <c r="AG31" s="154">
        <v>41575.407999999974</v>
      </c>
      <c r="AH31" s="154">
        <v>38835.720000000016</v>
      </c>
      <c r="AI31" s="154">
        <v>38540.090000000004</v>
      </c>
      <c r="AJ31" s="154">
        <v>34052.203999999998</v>
      </c>
      <c r="AK31" s="154">
        <v>34299.871999999981</v>
      </c>
      <c r="AL31" s="119"/>
      <c r="AM31" s="52" t="str">
        <f t="shared" si="56"/>
        <v/>
      </c>
      <c r="AO31" s="198">
        <f t="shared" si="39"/>
        <v>2.0964781146598703</v>
      </c>
      <c r="AP31" s="157">
        <f t="shared" si="40"/>
        <v>2.4308336581123937</v>
      </c>
      <c r="AQ31" s="157">
        <f t="shared" si="41"/>
        <v>1.9152653234034593</v>
      </c>
      <c r="AR31" s="157">
        <f t="shared" si="42"/>
        <v>2.2929730300085991</v>
      </c>
      <c r="AS31" s="157">
        <f t="shared" si="43"/>
        <v>2.7059927155303445</v>
      </c>
      <c r="AT31" s="157">
        <f t="shared" si="44"/>
        <v>2.7063088774745574</v>
      </c>
      <c r="AU31" s="157">
        <f t="shared" si="45"/>
        <v>2.0927770392969895</v>
      </c>
      <c r="AV31" s="157">
        <f t="shared" si="46"/>
        <v>2.8047938509619263</v>
      </c>
      <c r="AW31" s="157">
        <f t="shared" si="47"/>
        <v>2.691589892008329</v>
      </c>
      <c r="AX31" s="157">
        <f t="shared" si="48"/>
        <v>2.7142155595131729</v>
      </c>
      <c r="AY31" s="157">
        <f t="shared" si="49"/>
        <v>2.6248636127218381</v>
      </c>
      <c r="AZ31" s="157">
        <f t="shared" si="50"/>
        <v>2.6944911272557897</v>
      </c>
      <c r="BA31" s="157">
        <f t="shared" si="51"/>
        <v>2.8176742788291529</v>
      </c>
      <c r="BB31" s="157">
        <f t="shared" si="52"/>
        <v>2.7981723780518082</v>
      </c>
      <c r="BC31" s="157">
        <f t="shared" si="53"/>
        <v>2.5202654715041177</v>
      </c>
      <c r="BD31" s="157">
        <f t="shared" si="54"/>
        <v>2.4725666267281974</v>
      </c>
      <c r="BE31" s="157"/>
      <c r="BF31" s="52" t="str">
        <f t="shared" si="55"/>
        <v/>
      </c>
      <c r="BI31" s="105"/>
    </row>
    <row r="32" spans="1:61" ht="20.100000000000001" customHeight="1">
      <c r="A32" s="121" t="s">
        <v>75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147483.00000000003</v>
      </c>
      <c r="Q32" s="154">
        <v>146612.74999999988</v>
      </c>
      <c r="R32" s="154"/>
      <c r="S32" s="52" t="str">
        <f t="shared" si="38"/>
        <v/>
      </c>
      <c r="U32" s="109" t="s">
        <v>75</v>
      </c>
      <c r="V32" s="19">
        <v>29571.834999999992</v>
      </c>
      <c r="W32" s="154">
        <v>27556.182000000004</v>
      </c>
      <c r="X32" s="154">
        <v>27462.67</v>
      </c>
      <c r="Y32" s="154">
        <v>33693.252999999975</v>
      </c>
      <c r="Z32" s="154">
        <v>31434.276000000013</v>
      </c>
      <c r="AA32" s="154">
        <v>35272.59899999998</v>
      </c>
      <c r="AB32" s="154">
        <v>32738.878999999994</v>
      </c>
      <c r="AC32" s="154">
        <v>32002.925999999999</v>
      </c>
      <c r="AD32" s="154">
        <v>37177.171999999999</v>
      </c>
      <c r="AE32" s="154">
        <v>34138.758999999991</v>
      </c>
      <c r="AF32" s="154">
        <v>27197.232999999986</v>
      </c>
      <c r="AG32" s="154">
        <v>36264.787000000062</v>
      </c>
      <c r="AH32" s="154">
        <v>35088.123000000021</v>
      </c>
      <c r="AI32" s="154">
        <v>31355.767000000014</v>
      </c>
      <c r="AJ32" s="154">
        <v>35430.792000000016</v>
      </c>
      <c r="AK32" s="154">
        <v>35349.999000000033</v>
      </c>
      <c r="AL32" s="119"/>
      <c r="AM32" s="52" t="str">
        <f t="shared" si="56"/>
        <v/>
      </c>
      <c r="AO32" s="198">
        <f t="shared" si="39"/>
        <v>2.2914270225780289</v>
      </c>
      <c r="AP32" s="157">
        <f t="shared" si="40"/>
        <v>1.9145717289185553</v>
      </c>
      <c r="AQ32" s="157">
        <f t="shared" si="41"/>
        <v>2.1035922277296368</v>
      </c>
      <c r="AR32" s="157">
        <f t="shared" si="42"/>
        <v>2.004869476200021</v>
      </c>
      <c r="AS32" s="157">
        <f t="shared" si="43"/>
        <v>2.7051742263548508</v>
      </c>
      <c r="AT32" s="157">
        <f t="shared" si="44"/>
        <v>2.7930772105810764</v>
      </c>
      <c r="AU32" s="157">
        <f t="shared" si="45"/>
        <v>2.0109938298336294</v>
      </c>
      <c r="AV32" s="157">
        <f t="shared" si="46"/>
        <v>2.3678384891138591</v>
      </c>
      <c r="AW32" s="157">
        <f t="shared" si="47"/>
        <v>2.2640842936783332</v>
      </c>
      <c r="AX32" s="157">
        <f t="shared" si="48"/>
        <v>2.578341806144997</v>
      </c>
      <c r="AY32" s="157">
        <f t="shared" si="49"/>
        <v>2.6090495071464521</v>
      </c>
      <c r="AZ32" s="157">
        <f t="shared" si="50"/>
        <v>2.6516092544009791</v>
      </c>
      <c r="BA32" s="157">
        <f t="shared" si="51"/>
        <v>2.6528187763991968</v>
      </c>
      <c r="BB32" s="157">
        <f t="shared" si="52"/>
        <v>2.6880382267319995</v>
      </c>
      <c r="BC32" s="157">
        <f t="shared" si="53"/>
        <v>2.4023644759056979</v>
      </c>
      <c r="BD32" s="157">
        <f t="shared" si="54"/>
        <v>2.4111135627699545</v>
      </c>
      <c r="BE32" s="157"/>
      <c r="BF32" s="52" t="str">
        <f t="shared" si="55"/>
        <v/>
      </c>
      <c r="BI32" s="105"/>
    </row>
    <row r="33" spans="1:61" ht="20.100000000000001" customHeight="1">
      <c r="A33" s="121" t="s">
        <v>76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152707.31</v>
      </c>
      <c r="Q33" s="154">
        <v>149186.7000000001</v>
      </c>
      <c r="R33" s="154"/>
      <c r="S33" s="52" t="str">
        <f t="shared" si="38"/>
        <v/>
      </c>
      <c r="U33" s="109" t="s">
        <v>76</v>
      </c>
      <c r="V33" s="19">
        <v>29004.790999999972</v>
      </c>
      <c r="W33" s="154">
        <v>32396.498</v>
      </c>
      <c r="X33" s="154">
        <v>31705.719999999998</v>
      </c>
      <c r="Y33" s="154">
        <v>31122.389999999996</v>
      </c>
      <c r="Z33" s="154">
        <v>31058.100000000006</v>
      </c>
      <c r="AA33" s="154">
        <v>31539.86900000001</v>
      </c>
      <c r="AB33" s="154">
        <v>33068.363999999994</v>
      </c>
      <c r="AC33" s="154">
        <v>35573.933999999957</v>
      </c>
      <c r="AD33" s="154">
        <v>34606.108999999997</v>
      </c>
      <c r="AE33" s="154">
        <v>36493.042000000009</v>
      </c>
      <c r="AF33" s="154">
        <v>28939.759999999998</v>
      </c>
      <c r="AG33" s="154">
        <v>35107.968000000023</v>
      </c>
      <c r="AH33" s="154">
        <v>34502.495999999999</v>
      </c>
      <c r="AI33" s="154">
        <v>34636.10500000001</v>
      </c>
      <c r="AJ33" s="154">
        <v>36279.495000000017</v>
      </c>
      <c r="AK33" s="154">
        <v>37899.821000000018</v>
      </c>
      <c r="AL33" s="119"/>
      <c r="AM33" s="52" t="str">
        <f t="shared" si="56"/>
        <v/>
      </c>
      <c r="AO33" s="198">
        <f t="shared" si="39"/>
        <v>2.4552842575993914</v>
      </c>
      <c r="AP33" s="157">
        <f t="shared" si="40"/>
        <v>2.2012427902355096</v>
      </c>
      <c r="AQ33" s="157">
        <f t="shared" si="41"/>
        <v>1.8923654382954234</v>
      </c>
      <c r="AR33" s="157">
        <f t="shared" si="42"/>
        <v>2.3594416740317734</v>
      </c>
      <c r="AS33" s="157">
        <f t="shared" si="43"/>
        <v>2.6818729356906932</v>
      </c>
      <c r="AT33" s="157">
        <f t="shared" si="44"/>
        <v>2.7474026310017368</v>
      </c>
      <c r="AU33" s="157">
        <f t="shared" si="45"/>
        <v>2.3909894211379137</v>
      </c>
      <c r="AV33" s="157">
        <f t="shared" si="46"/>
        <v>2.6441904855347453</v>
      </c>
      <c r="AW33" s="157">
        <f t="shared" si="47"/>
        <v>2.4025006171809284</v>
      </c>
      <c r="AX33" s="157">
        <f t="shared" si="48"/>
        <v>2.5432874794546838</v>
      </c>
      <c r="AY33" s="157">
        <f t="shared" si="49"/>
        <v>2.5567507968930014</v>
      </c>
      <c r="AZ33" s="157">
        <f t="shared" si="50"/>
        <v>2.7072195800906469</v>
      </c>
      <c r="BA33" s="157">
        <f t="shared" si="51"/>
        <v>2.6754694876637215</v>
      </c>
      <c r="BB33" s="157">
        <f t="shared" si="52"/>
        <v>2.6889600884413358</v>
      </c>
      <c r="BC33" s="157">
        <f t="shared" si="53"/>
        <v>2.3757536558007613</v>
      </c>
      <c r="BD33" s="157">
        <f t="shared" si="54"/>
        <v>2.5404289390408117</v>
      </c>
      <c r="BE33" s="157"/>
      <c r="BF33" s="52" t="str">
        <f t="shared" si="55"/>
        <v/>
      </c>
      <c r="BI33" s="105"/>
    </row>
    <row r="34" spans="1:61" ht="20.100000000000001" customHeight="1">
      <c r="A34" s="121" t="s">
        <v>77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136448.87999999992</v>
      </c>
      <c r="Q34" s="154">
        <v>132271.41000000012</v>
      </c>
      <c r="R34" s="154"/>
      <c r="S34" s="52" t="str">
        <f t="shared" si="38"/>
        <v/>
      </c>
      <c r="U34" s="109" t="s">
        <v>77</v>
      </c>
      <c r="V34" s="19">
        <v>28421.635000000002</v>
      </c>
      <c r="W34" s="154">
        <v>31101.468000000008</v>
      </c>
      <c r="X34" s="154">
        <v>27821.58</v>
      </c>
      <c r="Y34" s="154">
        <v>30041.770000000019</v>
      </c>
      <c r="Z34" s="154">
        <v>29496.788000000015</v>
      </c>
      <c r="AA34" s="154">
        <v>31068.588000000022</v>
      </c>
      <c r="AB34" s="154">
        <v>31963.873999999989</v>
      </c>
      <c r="AC34" s="154">
        <v>36419.877999999997</v>
      </c>
      <c r="AD34" s="154">
        <v>35474.750999999997</v>
      </c>
      <c r="AE34" s="154">
        <v>29960.277999999991</v>
      </c>
      <c r="AF34" s="154">
        <v>34243.893000000018</v>
      </c>
      <c r="AG34" s="154">
        <v>37052.935999999958</v>
      </c>
      <c r="AH34" s="154">
        <v>32003.355000000043</v>
      </c>
      <c r="AI34" s="154">
        <v>34450.578000000001</v>
      </c>
      <c r="AJ34" s="154">
        <v>32505.954999999998</v>
      </c>
      <c r="AK34" s="154">
        <v>33403.918999999973</v>
      </c>
      <c r="AL34" s="119"/>
      <c r="AM34" s="52" t="str">
        <f t="shared" si="56"/>
        <v/>
      </c>
      <c r="AO34" s="198">
        <f t="shared" si="39"/>
        <v>2.1020165625234823</v>
      </c>
      <c r="AP34" s="157">
        <f t="shared" si="40"/>
        <v>1.7740098041642658</v>
      </c>
      <c r="AQ34" s="157">
        <f t="shared" si="41"/>
        <v>2.354680177351006</v>
      </c>
      <c r="AR34" s="157">
        <f t="shared" si="42"/>
        <v>1.9712545810595916</v>
      </c>
      <c r="AS34" s="157">
        <f t="shared" si="43"/>
        <v>2.5708010782503732</v>
      </c>
      <c r="AT34" s="157">
        <f t="shared" si="44"/>
        <v>2.691606613908089</v>
      </c>
      <c r="AU34" s="157">
        <f t="shared" si="45"/>
        <v>2.5245321454200687</v>
      </c>
      <c r="AV34" s="157">
        <f t="shared" si="46"/>
        <v>2.3212555829506831</v>
      </c>
      <c r="AW34" s="157">
        <f t="shared" si="47"/>
        <v>2.4196352167128494</v>
      </c>
      <c r="AX34" s="157">
        <f t="shared" si="48"/>
        <v>2.6077093653063175</v>
      </c>
      <c r="AY34" s="157">
        <f t="shared" si="49"/>
        <v>2.6111078111666934</v>
      </c>
      <c r="AZ34" s="157">
        <f t="shared" si="50"/>
        <v>2.7174495870537294</v>
      </c>
      <c r="BA34" s="157">
        <f t="shared" si="51"/>
        <v>2.6468771860293314</v>
      </c>
      <c r="BB34" s="157">
        <f t="shared" si="52"/>
        <v>2.6921494721951751</v>
      </c>
      <c r="BC34" s="157">
        <f t="shared" si="53"/>
        <v>2.3822808219459199</v>
      </c>
      <c r="BD34" s="157">
        <f t="shared" si="54"/>
        <v>2.5254073423727732</v>
      </c>
      <c r="BE34" s="157"/>
      <c r="BF34" s="52" t="str">
        <f t="shared" ref="BF34:BF37" si="57">IF(BE34="","",(BE34-BD34)/BD34)</f>
        <v/>
      </c>
      <c r="BI34" s="105"/>
    </row>
    <row r="35" spans="1:61" ht="20.100000000000001" customHeight="1">
      <c r="A35" s="121" t="s">
        <v>78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131488.37</v>
      </c>
      <c r="Q35" s="154">
        <v>120234.07000000007</v>
      </c>
      <c r="R35" s="154"/>
      <c r="S35" s="52" t="str">
        <f t="shared" si="38"/>
        <v/>
      </c>
      <c r="U35" s="109" t="s">
        <v>78</v>
      </c>
      <c r="V35" s="19">
        <v>32779.412000000004</v>
      </c>
      <c r="W35" s="154">
        <v>32399.374999999993</v>
      </c>
      <c r="X35" s="154">
        <v>32672.658999999996</v>
      </c>
      <c r="Y35" s="154">
        <v>33859.816999999988</v>
      </c>
      <c r="Z35" s="154">
        <v>36267.96699999999</v>
      </c>
      <c r="AA35" s="154">
        <v>36630.704999999973</v>
      </c>
      <c r="AB35" s="154">
        <v>36275.366999999962</v>
      </c>
      <c r="AC35" s="154">
        <v>35138.28200000005</v>
      </c>
      <c r="AD35" s="154">
        <v>35499.514000000003</v>
      </c>
      <c r="AE35" s="154">
        <v>41925.194999999985</v>
      </c>
      <c r="AF35" s="154">
        <v>39852.698999999964</v>
      </c>
      <c r="AG35" s="154">
        <v>35007.287999999979</v>
      </c>
      <c r="AH35" s="154">
        <v>33825.857000000018</v>
      </c>
      <c r="AI35" s="154">
        <v>33345.652999999977</v>
      </c>
      <c r="AJ35" s="154">
        <v>33866.552999999993</v>
      </c>
      <c r="AK35" s="154">
        <v>33349.91800000002</v>
      </c>
      <c r="AL35" s="119"/>
      <c r="AM35" s="52" t="str">
        <f t="shared" si="56"/>
        <v/>
      </c>
      <c r="AO35" s="198">
        <f t="shared" si="39"/>
        <v>2.5730718413288924</v>
      </c>
      <c r="AP35" s="157">
        <f t="shared" si="40"/>
        <v>2.1152117341675951</v>
      </c>
      <c r="AQ35" s="157">
        <f t="shared" si="41"/>
        <v>2.0786182429808124</v>
      </c>
      <c r="AR35" s="157">
        <f t="shared" si="42"/>
        <v>2.2082312689324564</v>
      </c>
      <c r="AS35" s="157">
        <f t="shared" si="43"/>
        <v>2.8364029516511247</v>
      </c>
      <c r="AT35" s="157">
        <f t="shared" si="44"/>
        <v>2.9159914494554884</v>
      </c>
      <c r="AU35" s="157">
        <f t="shared" si="45"/>
        <v>2.6482236092860245</v>
      </c>
      <c r="AV35" s="157">
        <f t="shared" si="46"/>
        <v>2.4414298807413699</v>
      </c>
      <c r="AW35" s="157">
        <f t="shared" si="47"/>
        <v>2.5776024338708856</v>
      </c>
      <c r="AX35" s="157">
        <f t="shared" si="48"/>
        <v>2.962909422884465</v>
      </c>
      <c r="AY35" s="157">
        <f t="shared" si="49"/>
        <v>2.6702840031607016</v>
      </c>
      <c r="AZ35" s="157">
        <f t="shared" si="50"/>
        <v>2.9177581046988688</v>
      </c>
      <c r="BA35" s="157">
        <f t="shared" si="51"/>
        <v>2.6024694558995529</v>
      </c>
      <c r="BB35" s="157">
        <f t="shared" si="52"/>
        <v>2.6894941599719639</v>
      </c>
      <c r="BC35" s="157">
        <f t="shared" si="53"/>
        <v>2.5756310615151738</v>
      </c>
      <c r="BD35" s="157">
        <f t="shared" si="54"/>
        <v>2.7737494039750965</v>
      </c>
      <c r="BE35" s="157"/>
      <c r="BF35" s="52" t="str">
        <f t="shared" si="57"/>
        <v/>
      </c>
      <c r="BI35" s="105"/>
    </row>
    <row r="36" spans="1:61" ht="20.100000000000001" customHeight="1">
      <c r="A36" s="121" t="s">
        <v>79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102661.22000000003</v>
      </c>
      <c r="Q36" s="154">
        <v>83492.899999999951</v>
      </c>
      <c r="R36" s="154"/>
      <c r="S36" s="52" t="str">
        <f t="shared" si="38"/>
        <v/>
      </c>
      <c r="U36" s="109" t="s">
        <v>79</v>
      </c>
      <c r="V36" s="19">
        <v>21851.23599999999</v>
      </c>
      <c r="W36" s="154">
        <v>23756.94100000001</v>
      </c>
      <c r="X36" s="154">
        <v>26722.863000000001</v>
      </c>
      <c r="Y36" s="154">
        <v>25745.833000000013</v>
      </c>
      <c r="Z36" s="154">
        <v>21196.857</v>
      </c>
      <c r="AA36" s="154">
        <v>23742.381999999994</v>
      </c>
      <c r="AB36" s="154">
        <v>27458.442999999999</v>
      </c>
      <c r="AC36" s="154">
        <v>27213.074000000004</v>
      </c>
      <c r="AD36" s="154">
        <v>30488.754000000001</v>
      </c>
      <c r="AE36" s="154">
        <v>28270.806999999997</v>
      </c>
      <c r="AF36" s="154">
        <v>25817.175000000007</v>
      </c>
      <c r="AG36" s="154">
        <v>25658.437000000005</v>
      </c>
      <c r="AH36" s="154">
        <v>28965.705000000002</v>
      </c>
      <c r="AI36" s="154">
        <v>27884.359000000011</v>
      </c>
      <c r="AJ36" s="154">
        <v>25359.499999999982</v>
      </c>
      <c r="AK36" s="154">
        <v>23129.517999999982</v>
      </c>
      <c r="AL36" s="119"/>
      <c r="AM36" s="52" t="str">
        <f t="shared" si="56"/>
        <v/>
      </c>
      <c r="AO36" s="198">
        <f t="shared" si="39"/>
        <v>2.596858038930463</v>
      </c>
      <c r="AP36" s="157">
        <f t="shared" si="40"/>
        <v>2.5390380338304137</v>
      </c>
      <c r="AQ36" s="157">
        <f t="shared" si="41"/>
        <v>2.4369051446930676</v>
      </c>
      <c r="AR36" s="157">
        <f t="shared" si="42"/>
        <v>3.0047628823362675</v>
      </c>
      <c r="AS36" s="157">
        <f t="shared" si="43"/>
        <v>2.8217482283915563</v>
      </c>
      <c r="AT36" s="157">
        <f t="shared" si="44"/>
        <v>3.0548593316653818</v>
      </c>
      <c r="AU36" s="157">
        <f t="shared" si="45"/>
        <v>2.4088946240090925</v>
      </c>
      <c r="AV36" s="157">
        <f t="shared" si="46"/>
        <v>2.4788911781300693</v>
      </c>
      <c r="AW36" s="157">
        <f t="shared" si="47"/>
        <v>2.6460630977752024</v>
      </c>
      <c r="AX36" s="157">
        <f t="shared" si="48"/>
        <v>2.7962553403787336</v>
      </c>
      <c r="AY36" s="157">
        <f t="shared" si="49"/>
        <v>2.8847610738564002</v>
      </c>
      <c r="AZ36" s="157">
        <f t="shared" si="50"/>
        <v>2.8576564297455391</v>
      </c>
      <c r="BA36" s="157">
        <f t="shared" si="51"/>
        <v>2.6836987129770478</v>
      </c>
      <c r="BB36" s="157">
        <f t="shared" si="52"/>
        <v>2.7439739186098122</v>
      </c>
      <c r="BC36" s="157">
        <f t="shared" si="53"/>
        <v>2.4702122184014543</v>
      </c>
      <c r="BD36" s="157">
        <f t="shared" si="54"/>
        <v>2.770237708835122</v>
      </c>
      <c r="BE36" s="157"/>
      <c r="BF36" s="52" t="str">
        <f t="shared" si="57"/>
        <v/>
      </c>
      <c r="BI36" s="105"/>
    </row>
    <row r="37" spans="1:61" ht="20.100000000000001" customHeight="1">
      <c r="A37" s="121" t="s">
        <v>80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108156.83999999992</v>
      </c>
      <c r="Q37" s="154">
        <v>126519.21999999977</v>
      </c>
      <c r="R37" s="154"/>
      <c r="S37" s="52" t="str">
        <f t="shared" si="38"/>
        <v/>
      </c>
      <c r="U37" s="109" t="s">
        <v>80</v>
      </c>
      <c r="V37" s="19">
        <v>36869.314999999995</v>
      </c>
      <c r="W37" s="154">
        <v>38144.778000000013</v>
      </c>
      <c r="X37" s="154">
        <v>35747.971000000005</v>
      </c>
      <c r="Y37" s="154">
        <v>35405.063999999991</v>
      </c>
      <c r="Z37" s="154">
        <v>39468.506000000016</v>
      </c>
      <c r="AA37" s="154">
        <v>36656.012999999941</v>
      </c>
      <c r="AB37" s="154">
        <v>39730.441999999974</v>
      </c>
      <c r="AC37" s="154">
        <v>38905.268000000018</v>
      </c>
      <c r="AD37" s="154">
        <v>37110.972999999998</v>
      </c>
      <c r="AE37" s="154">
        <v>44437.182000000023</v>
      </c>
      <c r="AF37" s="154">
        <v>35516.305999999968</v>
      </c>
      <c r="AG37" s="154">
        <v>38379.319000000003</v>
      </c>
      <c r="AH37" s="154">
        <v>36707.813999999991</v>
      </c>
      <c r="AI37" s="154">
        <v>33975.414000000019</v>
      </c>
      <c r="AJ37" s="154">
        <v>33978.916999999987</v>
      </c>
      <c r="AK37" s="154">
        <v>36861.232999999978</v>
      </c>
      <c r="AL37" s="119"/>
      <c r="AM37" s="52" t="str">
        <f t="shared" si="56"/>
        <v/>
      </c>
      <c r="AO37" s="198">
        <f t="shared" si="39"/>
        <v>2.6609147163514684</v>
      </c>
      <c r="AP37" s="157">
        <f t="shared" si="40"/>
        <v>2.4477706740286518</v>
      </c>
      <c r="AQ37" s="157">
        <f t="shared" si="41"/>
        <v>2.1417496349682335</v>
      </c>
      <c r="AR37" s="157">
        <f t="shared" si="42"/>
        <v>2.5106144445623939</v>
      </c>
      <c r="AS37" s="157">
        <f t="shared" si="43"/>
        <v>3.1842521435822113</v>
      </c>
      <c r="AT37" s="157">
        <f t="shared" si="44"/>
        <v>3.3649454435831103</v>
      </c>
      <c r="AU37" s="157">
        <f t="shared" si="45"/>
        <v>2.7034880868546924</v>
      </c>
      <c r="AV37" s="157">
        <f t="shared" si="46"/>
        <v>2.6358170139749189</v>
      </c>
      <c r="AW37" s="157">
        <f t="shared" si="47"/>
        <v>3.1656773651131371</v>
      </c>
      <c r="AX37" s="157">
        <f t="shared" si="48"/>
        <v>3.2745226936823624</v>
      </c>
      <c r="AY37" s="157">
        <f t="shared" si="49"/>
        <v>2.8372562827357921</v>
      </c>
      <c r="AZ37" s="157">
        <f t="shared" si="50"/>
        <v>3.0130879305787333</v>
      </c>
      <c r="BA37" s="157">
        <f t="shared" si="51"/>
        <v>3.0865473679962045</v>
      </c>
      <c r="BB37" s="157">
        <f t="shared" si="52"/>
        <v>2.9345794973729062</v>
      </c>
      <c r="BC37" s="157">
        <f t="shared" si="53"/>
        <v>3.1416336682913455</v>
      </c>
      <c r="BD37" s="157">
        <f t="shared" si="54"/>
        <v>2.9134887964057987</v>
      </c>
      <c r="BE37" s="157"/>
      <c r="BF37" s="52" t="str">
        <f t="shared" si="57"/>
        <v/>
      </c>
      <c r="BI37" s="105"/>
    </row>
    <row r="38" spans="1:61" ht="20.100000000000001" customHeight="1">
      <c r="A38" s="121" t="s">
        <v>81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138124.54999999993</v>
      </c>
      <c r="Q38" s="154">
        <v>133260.6</v>
      </c>
      <c r="R38" s="154"/>
      <c r="S38" s="52" t="str">
        <f t="shared" si="38"/>
        <v/>
      </c>
      <c r="U38" s="109" t="s">
        <v>81</v>
      </c>
      <c r="V38" s="19">
        <v>39727.941999999974</v>
      </c>
      <c r="W38" s="154">
        <v>40734.826999999983</v>
      </c>
      <c r="X38" s="154">
        <v>48266.111999999994</v>
      </c>
      <c r="Y38" s="154">
        <v>48573.176999999916</v>
      </c>
      <c r="Z38" s="154">
        <v>47199.009999999987</v>
      </c>
      <c r="AA38" s="154">
        <v>49361.275999999947</v>
      </c>
      <c r="AB38" s="154">
        <v>45412.628000000033</v>
      </c>
      <c r="AC38" s="154">
        <v>51801.627999999968</v>
      </c>
      <c r="AD38" s="154">
        <v>54582.834000000003</v>
      </c>
      <c r="AE38" s="154">
        <v>54939.106999999975</v>
      </c>
      <c r="AF38" s="154">
        <v>39610.614999999998</v>
      </c>
      <c r="AG38" s="154">
        <v>40227.44400000004</v>
      </c>
      <c r="AH38" s="154">
        <v>41068.910000000025</v>
      </c>
      <c r="AI38" s="154">
        <v>40260.318999999967</v>
      </c>
      <c r="AJ38" s="154">
        <v>44298.180000000044</v>
      </c>
      <c r="AK38" s="154">
        <v>40354.514999999992</v>
      </c>
      <c r="AL38" s="119"/>
      <c r="AM38" s="52" t="str">
        <f t="shared" si="56"/>
        <v/>
      </c>
      <c r="AO38" s="198">
        <f t="shared" si="39"/>
        <v>3.2539314368583776</v>
      </c>
      <c r="AP38" s="157">
        <f t="shared" si="40"/>
        <v>3.1337083285605001</v>
      </c>
      <c r="AQ38" s="157">
        <f t="shared" si="41"/>
        <v>2.2562326611474677</v>
      </c>
      <c r="AR38" s="157">
        <f t="shared" si="42"/>
        <v>3.3901116276712977</v>
      </c>
      <c r="AS38" s="157">
        <f t="shared" si="43"/>
        <v>3.3140091652530894</v>
      </c>
      <c r="AT38" s="157">
        <f t="shared" si="44"/>
        <v>3.4292885910740196</v>
      </c>
      <c r="AU38" s="157">
        <f t="shared" si="45"/>
        <v>3.2799387414257781</v>
      </c>
      <c r="AV38" s="157">
        <f t="shared" si="46"/>
        <v>3.0212068642228891</v>
      </c>
      <c r="AW38" s="157">
        <f t="shared" si="47"/>
        <v>3.2532448061198354</v>
      </c>
      <c r="AX38" s="157">
        <f t="shared" si="48"/>
        <v>3.4008016340950329</v>
      </c>
      <c r="AY38" s="157">
        <f t="shared" si="49"/>
        <v>3.1623807399392989</v>
      </c>
      <c r="AZ38" s="157">
        <f t="shared" si="50"/>
        <v>3.1617372629813776</v>
      </c>
      <c r="BA38" s="157">
        <f t="shared" si="51"/>
        <v>3.1696496791985505</v>
      </c>
      <c r="BB38" s="157">
        <f t="shared" si="52"/>
        <v>3.1868024521878535</v>
      </c>
      <c r="BC38" s="157">
        <f t="shared" si="53"/>
        <v>3.2071185028295162</v>
      </c>
      <c r="BD38" s="157">
        <f t="shared" si="54"/>
        <v>3.0282405302092288</v>
      </c>
      <c r="BE38" s="157"/>
      <c r="BF38" s="52" t="str">
        <f t="shared" ref="BF38" si="58">IF(BE38="","",(BE38-BD38)/BD38)</f>
        <v/>
      </c>
      <c r="BI38" s="105"/>
    </row>
    <row r="39" spans="1:61" ht="20.100000000000001" customHeight="1">
      <c r="A39" s="121" t="s">
        <v>82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122992.66999999995</v>
      </c>
      <c r="Q39" s="154">
        <v>116582.23000000005</v>
      </c>
      <c r="R39" s="154"/>
      <c r="S39" s="52" t="str">
        <f t="shared" si="38"/>
        <v/>
      </c>
      <c r="U39" s="109" t="s">
        <v>82</v>
      </c>
      <c r="V39" s="19">
        <v>50334.872000000032</v>
      </c>
      <c r="W39" s="154">
        <v>48986.57900000002</v>
      </c>
      <c r="X39" s="154">
        <v>51362.042000000016</v>
      </c>
      <c r="Y39" s="154">
        <v>51289.855999999963</v>
      </c>
      <c r="Z39" s="154">
        <v>48284.936000000031</v>
      </c>
      <c r="AA39" s="154">
        <v>53105.856999999989</v>
      </c>
      <c r="AB39" s="154">
        <v>59549.020999999986</v>
      </c>
      <c r="AC39" s="154">
        <v>59908.970000000067</v>
      </c>
      <c r="AD39" s="154">
        <v>53697.078000000001</v>
      </c>
      <c r="AE39" s="154">
        <v>48381.740000000013</v>
      </c>
      <c r="AF39" s="154">
        <v>43825.39899999999</v>
      </c>
      <c r="AG39" s="154">
        <v>46964.612000000016</v>
      </c>
      <c r="AH39" s="154">
        <v>46669.291999999994</v>
      </c>
      <c r="AI39" s="154">
        <v>47917.589999999953</v>
      </c>
      <c r="AJ39" s="154">
        <v>39793.081000000013</v>
      </c>
      <c r="AK39" s="154">
        <v>38230.363000000012</v>
      </c>
      <c r="AL39" s="119"/>
      <c r="AM39" s="52" t="str">
        <f t="shared" si="56"/>
        <v/>
      </c>
      <c r="AO39" s="198">
        <f t="shared" ref="AO39:AP45" si="59">(V39/B39)*10</f>
        <v>3.2414904621629503</v>
      </c>
      <c r="AP39" s="157">
        <f t="shared" si="59"/>
        <v>2.5668080317411479</v>
      </c>
      <c r="AQ39" s="157">
        <f t="shared" ref="AQ39:BB41" si="60">IF(X39="","",(X39/D39)*10)</f>
        <v>3.1227660965473962</v>
      </c>
      <c r="AR39" s="157">
        <f t="shared" si="60"/>
        <v>3.2923693141074821</v>
      </c>
      <c r="AS39" s="157">
        <f t="shared" si="60"/>
        <v>3.4202920027254784</v>
      </c>
      <c r="AT39" s="157">
        <f t="shared" si="60"/>
        <v>3.4483133730908344</v>
      </c>
      <c r="AU39" s="157">
        <f t="shared" si="60"/>
        <v>3.0834533940913951</v>
      </c>
      <c r="AV39" s="157">
        <f t="shared" si="60"/>
        <v>2.9683270442133765</v>
      </c>
      <c r="AW39" s="157">
        <f t="shared" si="60"/>
        <v>3.3181225695901304</v>
      </c>
      <c r="AX39" s="157">
        <f t="shared" si="60"/>
        <v>3.2080125021789963</v>
      </c>
      <c r="AY39" s="157">
        <f t="shared" si="60"/>
        <v>3.0872727608300847</v>
      </c>
      <c r="AZ39" s="157">
        <f t="shared" si="60"/>
        <v>3.0523879633076105</v>
      </c>
      <c r="BA39" s="157">
        <f t="shared" si="60"/>
        <v>3.1715278243097793</v>
      </c>
      <c r="BB39" s="157">
        <f t="shared" si="60"/>
        <v>3.2930088970002629</v>
      </c>
      <c r="BC39" s="157">
        <f t="shared" ref="BC39:BC41" si="61">IF(AJ39="","",(AJ39/P39)*10)</f>
        <v>3.2354026463528296</v>
      </c>
      <c r="BD39" s="157">
        <f t="shared" ref="BD39:BE41" si="62">IF(AK39="","",(AK39/Q39)*10)</f>
        <v>3.2792615993020546</v>
      </c>
      <c r="BE39" s="157" t="str">
        <f t="shared" si="62"/>
        <v/>
      </c>
      <c r="BF39" s="52" t="str">
        <f t="shared" si="55"/>
        <v/>
      </c>
      <c r="BI39" s="105"/>
    </row>
    <row r="40" spans="1:61" ht="20.100000000000001" customHeight="1" thickBot="1">
      <c r="A40" s="121" t="s">
        <v>83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98421.509999999864</v>
      </c>
      <c r="Q40" s="154">
        <v>94584.719999999885</v>
      </c>
      <c r="R40" s="154"/>
      <c r="S40" s="52" t="str">
        <f t="shared" si="38"/>
        <v/>
      </c>
      <c r="U40" s="110" t="s">
        <v>83</v>
      </c>
      <c r="V40" s="19">
        <v>35379.044000000002</v>
      </c>
      <c r="W40" s="154">
        <v>37144.067999999992</v>
      </c>
      <c r="X40" s="154">
        <v>37986.12000000001</v>
      </c>
      <c r="Y40" s="154">
        <v>33420.183999999987</v>
      </c>
      <c r="Z40" s="154">
        <v>33733.983000000022</v>
      </c>
      <c r="AA40" s="154">
        <v>36039.897999999965</v>
      </c>
      <c r="AB40" s="154">
        <v>34055.992000000013</v>
      </c>
      <c r="AC40" s="154">
        <v>36034.477999999988</v>
      </c>
      <c r="AD40" s="154">
        <v>35921.741999999998</v>
      </c>
      <c r="AE40" s="154">
        <v>37043.72399999998</v>
      </c>
      <c r="AF40" s="154">
        <v>32897.341999999997</v>
      </c>
      <c r="AG40" s="154">
        <v>33474.04300000002</v>
      </c>
      <c r="AH40" s="154">
        <v>32438.861000000004</v>
      </c>
      <c r="AI40" s="154">
        <v>26829.104000000014</v>
      </c>
      <c r="AJ40" s="154">
        <v>29612.303999999993</v>
      </c>
      <c r="AK40" s="154">
        <v>29148.062000000005</v>
      </c>
      <c r="AL40" s="119"/>
      <c r="AM40" s="52" t="str">
        <f t="shared" si="56"/>
        <v/>
      </c>
      <c r="AO40" s="198">
        <f t="shared" si="59"/>
        <v>2.3641849315690981</v>
      </c>
      <c r="AP40" s="157">
        <f t="shared" si="59"/>
        <v>2.3331363931299971</v>
      </c>
      <c r="AQ40" s="157">
        <f t="shared" si="60"/>
        <v>1.8672394304510065</v>
      </c>
      <c r="AR40" s="157">
        <f t="shared" si="60"/>
        <v>3.0775081161693092</v>
      </c>
      <c r="AS40" s="157">
        <f t="shared" si="60"/>
        <v>3.1734234355002373</v>
      </c>
      <c r="AT40" s="157">
        <f t="shared" si="60"/>
        <v>3.0922544640903604</v>
      </c>
      <c r="AU40" s="157">
        <f t="shared" si="60"/>
        <v>2.9933333802103839</v>
      </c>
      <c r="AV40" s="157">
        <f t="shared" si="60"/>
        <v>2.4409599211403106</v>
      </c>
      <c r="AW40" s="157">
        <f t="shared" si="60"/>
        <v>3.0553693343062638</v>
      </c>
      <c r="AX40" s="157">
        <f t="shared" si="60"/>
        <v>2.9890526462560034</v>
      </c>
      <c r="AY40" s="157">
        <f t="shared" si="60"/>
        <v>3.0440906927318663</v>
      </c>
      <c r="AZ40" s="157">
        <f t="shared" si="60"/>
        <v>2.8814276072156284</v>
      </c>
      <c r="BA40" s="157">
        <f t="shared" si="60"/>
        <v>2.9726921513406346</v>
      </c>
      <c r="BB40" s="157">
        <f t="shared" si="60"/>
        <v>2.9321947483873201</v>
      </c>
      <c r="BC40" s="157">
        <f t="shared" si="61"/>
        <v>3.0087227883416983</v>
      </c>
      <c r="BD40" s="157">
        <f t="shared" si="62"/>
        <v>3.0816882473194447</v>
      </c>
      <c r="BE40" s="157" t="str">
        <f t="shared" si="62"/>
        <v/>
      </c>
      <c r="BF40" s="52" t="str">
        <f t="shared" si="55"/>
        <v/>
      </c>
      <c r="BI40" s="105"/>
    </row>
    <row r="41" spans="1:61" ht="20.100000000000001" customHeight="1" thickBot="1">
      <c r="A41" s="35" t="str">
        <f>A19</f>
        <v>jan-fev</v>
      </c>
      <c r="B41" s="167">
        <f>SUM(B29:B30)</f>
        <v>174425.06</v>
      </c>
      <c r="C41" s="168">
        <f t="shared" ref="C41:R41" si="63">SUM(C29:C30)</f>
        <v>208639.09999999995</v>
      </c>
      <c r="D41" s="168">
        <f t="shared" si="63"/>
        <v>253815.14</v>
      </c>
      <c r="E41" s="168">
        <f t="shared" si="63"/>
        <v>269670.31999999989</v>
      </c>
      <c r="F41" s="168">
        <f t="shared" si="63"/>
        <v>211733.81000000003</v>
      </c>
      <c r="G41" s="168">
        <f t="shared" si="63"/>
        <v>190536.37999999995</v>
      </c>
      <c r="H41" s="168">
        <f t="shared" si="63"/>
        <v>208741.00999999989</v>
      </c>
      <c r="I41" s="168">
        <f t="shared" si="63"/>
        <v>198785.39</v>
      </c>
      <c r="J41" s="168">
        <f t="shared" si="63"/>
        <v>272946.64999999997</v>
      </c>
      <c r="K41" s="168">
        <f t="shared" si="63"/>
        <v>231179.26999999984</v>
      </c>
      <c r="L41" s="168">
        <f t="shared" si="63"/>
        <v>205997.06999999995</v>
      </c>
      <c r="M41" s="168">
        <f t="shared" si="63"/>
        <v>217220.1999999999</v>
      </c>
      <c r="N41" s="168">
        <f t="shared" si="63"/>
        <v>205963.49999999994</v>
      </c>
      <c r="O41" s="168">
        <f t="shared" si="63"/>
        <v>196867.05999999991</v>
      </c>
      <c r="P41" s="168">
        <f t="shared" si="63"/>
        <v>216880.84000000003</v>
      </c>
      <c r="Q41" s="168">
        <f t="shared" si="63"/>
        <v>244240.06999999998</v>
      </c>
      <c r="R41" s="169">
        <f t="shared" si="63"/>
        <v>197614.90000000005</v>
      </c>
      <c r="S41" s="61">
        <f t="shared" si="38"/>
        <v>-0.19089893808169942</v>
      </c>
      <c r="U41" s="109"/>
      <c r="V41" s="167">
        <f>SUM(V29:V30)</f>
        <v>48040.244999999981</v>
      </c>
      <c r="W41" s="168">
        <f t="shared" ref="W41:AL41" si="64">SUM(W29:W30)</f>
        <v>48585.301999999996</v>
      </c>
      <c r="X41" s="168">
        <f t="shared" si="64"/>
        <v>51645.723999999995</v>
      </c>
      <c r="Y41" s="168">
        <f t="shared" si="64"/>
        <v>55022.849000000002</v>
      </c>
      <c r="Z41" s="168">
        <f t="shared" si="64"/>
        <v>59268.65800000001</v>
      </c>
      <c r="AA41" s="168">
        <f t="shared" si="64"/>
        <v>53639.001999999979</v>
      </c>
      <c r="AB41" s="168">
        <f t="shared" si="64"/>
        <v>56052.54700000002</v>
      </c>
      <c r="AC41" s="168">
        <f t="shared" si="64"/>
        <v>52613.178999999982</v>
      </c>
      <c r="AD41" s="168">
        <f t="shared" si="64"/>
        <v>62943.251000000004</v>
      </c>
      <c r="AE41" s="168">
        <f t="shared" si="64"/>
        <v>63674.419000000016</v>
      </c>
      <c r="AF41" s="168">
        <f t="shared" si="64"/>
        <v>55087.448000000019</v>
      </c>
      <c r="AG41" s="168">
        <f t="shared" si="64"/>
        <v>59933.64800000003</v>
      </c>
      <c r="AH41" s="168">
        <f t="shared" si="64"/>
        <v>58060.357000000033</v>
      </c>
      <c r="AI41" s="168">
        <f t="shared" si="64"/>
        <v>55216.666999999994</v>
      </c>
      <c r="AJ41" s="168">
        <f t="shared" si="64"/>
        <v>61144.527999999962</v>
      </c>
      <c r="AK41" s="168">
        <f t="shared" si="64"/>
        <v>62599.74000000002</v>
      </c>
      <c r="AL41" s="169">
        <f t="shared" si="64"/>
        <v>55836.210999999996</v>
      </c>
      <c r="AM41" s="57">
        <f t="shared" si="56"/>
        <v>-0.10804404299442813</v>
      </c>
      <c r="AO41" s="199">
        <f t="shared" si="59"/>
        <v>2.7542054450203417</v>
      </c>
      <c r="AP41" s="173">
        <f t="shared" si="59"/>
        <v>2.3286767437167821</v>
      </c>
      <c r="AQ41" s="173">
        <f t="shared" si="60"/>
        <v>2.0347771216484563</v>
      </c>
      <c r="AR41" s="173">
        <f t="shared" si="60"/>
        <v>2.0403746693369897</v>
      </c>
      <c r="AS41" s="173">
        <f t="shared" si="60"/>
        <v>2.799206135288455</v>
      </c>
      <c r="AT41" s="173">
        <f t="shared" si="60"/>
        <v>2.815158029138582</v>
      </c>
      <c r="AU41" s="173">
        <f t="shared" si="60"/>
        <v>2.6852675954763292</v>
      </c>
      <c r="AV41" s="173">
        <f t="shared" si="60"/>
        <v>2.6467326899627777</v>
      </c>
      <c r="AW41" s="173">
        <f t="shared" si="60"/>
        <v>2.3060642436901135</v>
      </c>
      <c r="AX41" s="173">
        <f t="shared" si="60"/>
        <v>2.7543308273272107</v>
      </c>
      <c r="AY41" s="173">
        <f t="shared" si="60"/>
        <v>2.6741859969173367</v>
      </c>
      <c r="AZ41" s="173">
        <f t="shared" si="60"/>
        <v>2.7591194557412275</v>
      </c>
      <c r="BA41" s="173">
        <f t="shared" si="60"/>
        <v>2.8189634085651121</v>
      </c>
      <c r="BB41" s="173">
        <f t="shared" si="60"/>
        <v>2.804769218375081</v>
      </c>
      <c r="BC41" s="173">
        <f t="shared" si="61"/>
        <v>2.8192683134203995</v>
      </c>
      <c r="BD41" s="173">
        <f t="shared" si="62"/>
        <v>2.5630413551715749</v>
      </c>
      <c r="BE41" s="173">
        <f t="shared" si="62"/>
        <v>2.825506123273092</v>
      </c>
      <c r="BF41" s="61">
        <f t="shared" si="55"/>
        <v>0.10240364150657537</v>
      </c>
      <c r="BI41" s="105"/>
    </row>
    <row r="42" spans="1:61" ht="20.100000000000001" customHeight="1">
      <c r="A42" s="121" t="s">
        <v>84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65">SUM(E29:E31)</f>
        <v>397992.19999999995</v>
      </c>
      <c r="F42" s="154">
        <f t="shared" si="65"/>
        <v>320914.02999999997</v>
      </c>
      <c r="G42" s="154">
        <f t="shared" si="65"/>
        <v>319240.09999999998</v>
      </c>
      <c r="H42" s="154">
        <f t="shared" si="65"/>
        <v>375788.15999999986</v>
      </c>
      <c r="I42" s="154">
        <f t="shared" si="65"/>
        <v>329821.17</v>
      </c>
      <c r="J42" s="154">
        <f t="shared" si="65"/>
        <v>409296.98</v>
      </c>
      <c r="K42" s="154">
        <f t="shared" si="65"/>
        <v>362582.60999999987</v>
      </c>
      <c r="L42" s="154">
        <f t="shared" si="65"/>
        <v>323969.94999999995</v>
      </c>
      <c r="M42" s="154">
        <f t="shared" si="65"/>
        <v>371518.00999999989</v>
      </c>
      <c r="N42" s="154">
        <f t="shared" si="65"/>
        <v>343792.48999999976</v>
      </c>
      <c r="O42" s="154">
        <f t="shared" ref="O42:P42" si="66">SUM(O29:O31)</f>
        <v>334600.13999999996</v>
      </c>
      <c r="P42" s="154">
        <f t="shared" si="66"/>
        <v>351994.4</v>
      </c>
      <c r="Q42" s="154">
        <f>IF(Q31="","",SUM(Q29:Q31))</f>
        <v>382961.8</v>
      </c>
      <c r="R42" s="154" t="str">
        <f>IF(R31="","",SUM(R29:R31))</f>
        <v/>
      </c>
      <c r="S42" s="61" t="str">
        <f t="shared" si="38"/>
        <v/>
      </c>
      <c r="U42" s="108" t="s">
        <v>84</v>
      </c>
      <c r="V42" s="19">
        <f>SUM(V29:V31)</f>
        <v>82216.569999999963</v>
      </c>
      <c r="W42" s="154">
        <f>SUM(W29:W31)</f>
        <v>78766.856</v>
      </c>
      <c r="X42" s="154">
        <f>SUM(X29:X31)</f>
        <v>86315.356999999989</v>
      </c>
      <c r="Y42" s="154">
        <f t="shared" ref="Y42:AI42" si="67">SUM(Y29:Y31)</f>
        <v>84446.709999999992</v>
      </c>
      <c r="Z42" s="154">
        <f t="shared" si="67"/>
        <v>88812.746000000028</v>
      </c>
      <c r="AA42" s="154">
        <f t="shared" si="67"/>
        <v>88470.203999999969</v>
      </c>
      <c r="AB42" s="154">
        <f t="shared" si="67"/>
        <v>91011.791000000027</v>
      </c>
      <c r="AC42" s="154">
        <f t="shared" si="67"/>
        <v>89366.013999999952</v>
      </c>
      <c r="AD42" s="154">
        <f t="shared" si="67"/>
        <v>99643.168000000005</v>
      </c>
      <c r="AE42" s="154">
        <f t="shared" si="67"/>
        <v>99340.117999999988</v>
      </c>
      <c r="AF42" s="154">
        <f t="shared" si="67"/>
        <v>86053.720000000016</v>
      </c>
      <c r="AG42" s="154">
        <f t="shared" si="67"/>
        <v>101509.05600000001</v>
      </c>
      <c r="AH42" s="154">
        <f t="shared" si="67"/>
        <v>96896.077000000048</v>
      </c>
      <c r="AI42" s="154">
        <f t="shared" si="67"/>
        <v>93756.756999999998</v>
      </c>
      <c r="AJ42" s="154">
        <f t="shared" ref="AJ42" si="68">SUM(AJ29:AJ31)</f>
        <v>95196.73199999996</v>
      </c>
      <c r="AK42" s="154">
        <f t="shared" ref="AK42" si="69">SUM(AK29:AK31)</f>
        <v>96899.611999999994</v>
      </c>
      <c r="AL42" s="154" t="str">
        <f>IF(AL31="","",SUM(AL29:AL31))</f>
        <v/>
      </c>
      <c r="AM42" s="52" t="str">
        <f t="shared" si="56"/>
        <v/>
      </c>
      <c r="AO42" s="197">
        <f t="shared" si="59"/>
        <v>2.4364590200545351</v>
      </c>
      <c r="AP42" s="156">
        <f t="shared" si="59"/>
        <v>2.3667894900255999</v>
      </c>
      <c r="AQ42" s="156">
        <f t="shared" ref="AQ42:BB44" si="70">(X42/D42)*10</f>
        <v>1.9850252923809542</v>
      </c>
      <c r="AR42" s="156">
        <f t="shared" si="70"/>
        <v>2.1218182165379122</v>
      </c>
      <c r="AS42" s="156">
        <f t="shared" si="70"/>
        <v>2.7674934000236773</v>
      </c>
      <c r="AT42" s="156">
        <f t="shared" si="70"/>
        <v>2.7712747865947911</v>
      </c>
      <c r="AU42" s="156">
        <f t="shared" si="70"/>
        <v>2.4218908599994227</v>
      </c>
      <c r="AV42" s="156">
        <f t="shared" si="70"/>
        <v>2.7095293488892769</v>
      </c>
      <c r="AW42" s="156">
        <f t="shared" si="70"/>
        <v>2.4344955587016552</v>
      </c>
      <c r="AX42" s="156">
        <f t="shared" si="70"/>
        <v>2.7397926778672597</v>
      </c>
      <c r="AY42" s="156">
        <f t="shared" si="70"/>
        <v>2.6562253690504329</v>
      </c>
      <c r="AZ42" s="156">
        <f t="shared" si="70"/>
        <v>2.7322782009948869</v>
      </c>
      <c r="BA42" s="156">
        <f t="shared" si="70"/>
        <v>2.8184465867768118</v>
      </c>
      <c r="BB42" s="156">
        <f t="shared" si="70"/>
        <v>2.8020537289673579</v>
      </c>
      <c r="BC42" s="156">
        <f t="shared" ref="BC42:BC44" si="71">(AJ42/P42)*10</f>
        <v>2.7044956397033575</v>
      </c>
      <c r="BD42" s="156">
        <f t="shared" ref="BD42:BD44" si="72">(AK42/Q42)*10</f>
        <v>2.5302683453023249</v>
      </c>
      <c r="BE42" s="156"/>
      <c r="BF42" s="61"/>
      <c r="BI42" s="105"/>
    </row>
    <row r="43" spans="1:61" ht="20.100000000000001" customHeight="1">
      <c r="A43" s="121" t="s">
        <v>85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73">SUM(E32:E34)</f>
        <v>452362.07000000007</v>
      </c>
      <c r="F43" s="154">
        <f t="shared" si="73"/>
        <v>346745.78999999992</v>
      </c>
      <c r="G43" s="154">
        <f t="shared" si="73"/>
        <v>356512.32999999996</v>
      </c>
      <c r="H43" s="154">
        <f t="shared" si="73"/>
        <v>427716.65999999992</v>
      </c>
      <c r="I43" s="154">
        <f t="shared" si="73"/>
        <v>426590.23</v>
      </c>
      <c r="J43" s="154">
        <f t="shared" si="73"/>
        <v>454858.03</v>
      </c>
      <c r="K43" s="154">
        <f t="shared" si="73"/>
        <v>390784.71999999991</v>
      </c>
      <c r="L43" s="154">
        <f t="shared" si="73"/>
        <v>348578.50999999989</v>
      </c>
      <c r="M43" s="154">
        <f t="shared" si="73"/>
        <v>402799.82999999984</v>
      </c>
      <c r="N43" s="154">
        <f t="shared" si="73"/>
        <v>382135.83999999968</v>
      </c>
      <c r="O43" s="154">
        <f t="shared" ref="O43:P43" si="74">SUM(O32:O34)</f>
        <v>373424.61999999994</v>
      </c>
      <c r="P43" s="154">
        <f t="shared" si="74"/>
        <v>436639.18999999994</v>
      </c>
      <c r="Q43" s="154">
        <f>IF(Q34="","",SUM(Q32:Q34))</f>
        <v>428070.8600000001</v>
      </c>
      <c r="R43" s="154" t="str">
        <f>IF(R34="","",SUM(R32:R34))</f>
        <v/>
      </c>
      <c r="S43" s="52" t="str">
        <f t="shared" si="38"/>
        <v/>
      </c>
      <c r="U43" s="109" t="s">
        <v>85</v>
      </c>
      <c r="V43" s="19">
        <f>SUM(V32:V34)</f>
        <v>86998.260999999969</v>
      </c>
      <c r="W43" s="154">
        <f>SUM(W32:W34)</f>
        <v>91054.148000000016</v>
      </c>
      <c r="X43" s="154">
        <f>SUM(X32:X34)</f>
        <v>86989.97</v>
      </c>
      <c r="Y43" s="154">
        <f t="shared" ref="Y43:AH43" si="75">SUM(Y32:Y34)</f>
        <v>94857.412999999986</v>
      </c>
      <c r="Z43" s="154">
        <f t="shared" si="75"/>
        <v>91989.164000000033</v>
      </c>
      <c r="AA43" s="154">
        <f t="shared" si="75"/>
        <v>97881.056000000011</v>
      </c>
      <c r="AB43" s="154">
        <f t="shared" si="75"/>
        <v>97771.116999999969</v>
      </c>
      <c r="AC43" s="154">
        <f t="shared" si="75"/>
        <v>103996.73799999995</v>
      </c>
      <c r="AD43" s="154">
        <f t="shared" si="75"/>
        <v>107258.03199999998</v>
      </c>
      <c r="AE43" s="154">
        <f t="shared" si="75"/>
        <v>100592.079</v>
      </c>
      <c r="AF43" s="154">
        <f t="shared" si="75"/>
        <v>90380.885999999999</v>
      </c>
      <c r="AG43" s="154">
        <f t="shared" si="75"/>
        <v>108425.69100000005</v>
      </c>
      <c r="AH43" s="154">
        <f t="shared" si="75"/>
        <v>101593.97400000006</v>
      </c>
      <c r="AI43" s="154">
        <f t="shared" ref="AI43:AJ43" si="76">SUM(AI32:AI34)</f>
        <v>100442.45000000004</v>
      </c>
      <c r="AJ43" s="154">
        <f t="shared" si="76"/>
        <v>104216.24200000004</v>
      </c>
      <c r="AK43" s="154">
        <f t="shared" ref="AK43" si="77">SUM(AK32:AK34)</f>
        <v>106653.73900000003</v>
      </c>
      <c r="AL43" s="154" t="str">
        <f>IF(AL34="","",SUM(AL32:AL34))</f>
        <v/>
      </c>
      <c r="AM43" s="52" t="str">
        <f t="shared" si="56"/>
        <v/>
      </c>
      <c r="AO43" s="198">
        <f t="shared" si="59"/>
        <v>2.2750732862824821</v>
      </c>
      <c r="AP43" s="157">
        <f t="shared" si="59"/>
        <v>1.9521934010893327</v>
      </c>
      <c r="AQ43" s="157">
        <f t="shared" si="70"/>
        <v>2.0898434558003469</v>
      </c>
      <c r="AR43" s="157">
        <f t="shared" si="70"/>
        <v>2.0969356029341712</v>
      </c>
      <c r="AS43" s="157">
        <f t="shared" si="70"/>
        <v>2.6529280715996597</v>
      </c>
      <c r="AT43" s="157">
        <f t="shared" si="70"/>
        <v>2.7455167118623924</v>
      </c>
      <c r="AU43" s="157">
        <f t="shared" si="70"/>
        <v>2.2858851698692302</v>
      </c>
      <c r="AV43" s="157">
        <f t="shared" si="70"/>
        <v>2.4378602857360319</v>
      </c>
      <c r="AW43" s="157">
        <f t="shared" si="70"/>
        <v>2.3580551496474618</v>
      </c>
      <c r="AX43" s="157">
        <f t="shared" si="70"/>
        <v>2.5741047142273121</v>
      </c>
      <c r="AY43" s="157">
        <f t="shared" si="70"/>
        <v>2.5928415954270969</v>
      </c>
      <c r="AZ43" s="157">
        <f t="shared" si="70"/>
        <v>2.6918008133220934</v>
      </c>
      <c r="BA43" s="157">
        <f t="shared" si="70"/>
        <v>2.6585827176011585</v>
      </c>
      <c r="BB43" s="157">
        <f t="shared" si="70"/>
        <v>2.6897650722654562</v>
      </c>
      <c r="BC43" s="157">
        <f t="shared" si="71"/>
        <v>2.3867816812320499</v>
      </c>
      <c r="BD43" s="157">
        <f t="shared" si="72"/>
        <v>2.4914972955645709</v>
      </c>
      <c r="BE43" s="157"/>
      <c r="BF43" s="52"/>
      <c r="BI43" s="105"/>
    </row>
    <row r="44" spans="1:61" ht="20.100000000000001" customHeight="1">
      <c r="A44" s="121" t="s">
        <v>86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78">SUM(E35:E37)</f>
        <v>380039.47999999986</v>
      </c>
      <c r="F44" s="154">
        <f t="shared" si="78"/>
        <v>326934.71000000002</v>
      </c>
      <c r="G44" s="154">
        <f t="shared" si="78"/>
        <v>312275.05999999988</v>
      </c>
      <c r="H44" s="154">
        <f t="shared" si="78"/>
        <v>397927.66000000009</v>
      </c>
      <c r="I44" s="154">
        <f t="shared" si="78"/>
        <v>401306.53999999992</v>
      </c>
      <c r="J44" s="154">
        <f t="shared" si="78"/>
        <v>370175.25</v>
      </c>
      <c r="K44" s="154">
        <f t="shared" si="78"/>
        <v>378308.29999999981</v>
      </c>
      <c r="L44" s="154">
        <f t="shared" si="78"/>
        <v>363918.54</v>
      </c>
      <c r="M44" s="154">
        <f t="shared" si="78"/>
        <v>337143.84999999986</v>
      </c>
      <c r="N44" s="154">
        <f t="shared" si="78"/>
        <v>356836.42999999993</v>
      </c>
      <c r="O44" s="154">
        <f t="shared" ref="O44:P44" si="79">SUM(O35:O37)</f>
        <v>341381.28999999969</v>
      </c>
      <c r="P44" s="154">
        <f t="shared" si="79"/>
        <v>342306.42999999993</v>
      </c>
      <c r="Q44" s="154">
        <f>IF(Q37="","",SUM(Q35:Q37))</f>
        <v>330246.18999999983</v>
      </c>
      <c r="R44" s="154" t="str">
        <f>IF(R37="","",SUM(R35:R37))</f>
        <v/>
      </c>
      <c r="S44" s="52" t="str">
        <f t="shared" si="38"/>
        <v/>
      </c>
      <c r="U44" s="109" t="s">
        <v>86</v>
      </c>
      <c r="V44" s="19">
        <f>SUM(V35:V37)</f>
        <v>91499.962999999989</v>
      </c>
      <c r="W44" s="154">
        <f>SUM(W35:W37)</f>
        <v>94301.094000000012</v>
      </c>
      <c r="X44" s="154">
        <f>SUM(X35:X37)</f>
        <v>95143.493000000002</v>
      </c>
      <c r="Y44" s="154">
        <f t="shared" ref="Y44:AH44" si="80">SUM(Y35:Y37)</f>
        <v>95010.713999999993</v>
      </c>
      <c r="Z44" s="154">
        <f t="shared" si="80"/>
        <v>96933.330000000016</v>
      </c>
      <c r="AA44" s="154">
        <f t="shared" si="80"/>
        <v>97029.099999999919</v>
      </c>
      <c r="AB44" s="154">
        <f t="shared" si="80"/>
        <v>103464.25199999993</v>
      </c>
      <c r="AC44" s="154">
        <f t="shared" si="80"/>
        <v>101256.62400000007</v>
      </c>
      <c r="AD44" s="154">
        <f t="shared" si="80"/>
        <v>103099.24100000001</v>
      </c>
      <c r="AE44" s="154">
        <f t="shared" si="80"/>
        <v>114633.18400000001</v>
      </c>
      <c r="AF44" s="154">
        <f t="shared" si="80"/>
        <v>101186.17999999993</v>
      </c>
      <c r="AG44" s="154">
        <f t="shared" si="80"/>
        <v>99045.043999999994</v>
      </c>
      <c r="AH44" s="154">
        <f t="shared" si="80"/>
        <v>99499.376000000018</v>
      </c>
      <c r="AI44" s="154">
        <f t="shared" ref="AI44:AJ44" si="81">SUM(AI35:AI37)</f>
        <v>95205.426000000007</v>
      </c>
      <c r="AJ44" s="154">
        <f t="shared" si="81"/>
        <v>93204.969999999958</v>
      </c>
      <c r="AK44" s="154">
        <f t="shared" ref="AK44" si="82">SUM(AK35:AK37)</f>
        <v>93340.66899999998</v>
      </c>
      <c r="AL44" s="154" t="str">
        <f>IF(AL35="","",SUM(AL33:AL35))</f>
        <v/>
      </c>
      <c r="AM44" s="52" t="str">
        <f t="shared" si="56"/>
        <v/>
      </c>
      <c r="AO44" s="198">
        <f t="shared" si="59"/>
        <v>2.613554504687233</v>
      </c>
      <c r="AP44" s="157">
        <f t="shared" si="59"/>
        <v>2.3424497621770386</v>
      </c>
      <c r="AQ44" s="157">
        <f t="shared" si="70"/>
        <v>2.1934914163029777</v>
      </c>
      <c r="AR44" s="157">
        <f t="shared" si="70"/>
        <v>2.5000222082189993</v>
      </c>
      <c r="AS44" s="157">
        <f t="shared" si="70"/>
        <v>2.9649140037776966</v>
      </c>
      <c r="AT44" s="157">
        <f t="shared" si="70"/>
        <v>3.1071677642140223</v>
      </c>
      <c r="AU44" s="157">
        <f t="shared" si="70"/>
        <v>2.6000769084511473</v>
      </c>
      <c r="AV44" s="157">
        <f t="shared" si="70"/>
        <v>2.5231740305054604</v>
      </c>
      <c r="AW44" s="157">
        <f t="shared" si="70"/>
        <v>2.7851467919586739</v>
      </c>
      <c r="AX44" s="157">
        <f t="shared" si="70"/>
        <v>3.0301524973150222</v>
      </c>
      <c r="AY44" s="157">
        <f t="shared" si="70"/>
        <v>2.780462352921067</v>
      </c>
      <c r="AZ44" s="157">
        <f t="shared" si="70"/>
        <v>2.9377680773355359</v>
      </c>
      <c r="BA44" s="157">
        <f t="shared" si="70"/>
        <v>2.7883749425472066</v>
      </c>
      <c r="BB44" s="157">
        <f t="shared" si="70"/>
        <v>2.7888296397263042</v>
      </c>
      <c r="BC44" s="157">
        <f t="shared" si="71"/>
        <v>2.7228518611233792</v>
      </c>
      <c r="BD44" s="157">
        <f t="shared" si="72"/>
        <v>2.8263965437421099</v>
      </c>
      <c r="BE44" s="157"/>
      <c r="BF44" s="52"/>
      <c r="BI44" s="105"/>
    </row>
    <row r="45" spans="1:61" ht="20.100000000000001" customHeight="1" thickBot="1">
      <c r="A45" s="122" t="s">
        <v>87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83">IF(E40="","",SUM(E38:E40))</f>
        <v>407657.96999999974</v>
      </c>
      <c r="F45" s="155">
        <f t="shared" si="83"/>
        <v>389896.20999999979</v>
      </c>
      <c r="G45" s="155">
        <f t="shared" si="83"/>
        <v>414494.53</v>
      </c>
      <c r="H45" s="155">
        <f t="shared" si="83"/>
        <v>445352.96000000014</v>
      </c>
      <c r="I45" s="155">
        <f t="shared" si="83"/>
        <v>520911.64999999973</v>
      </c>
      <c r="J45" s="155">
        <f t="shared" si="83"/>
        <v>447178.6</v>
      </c>
      <c r="K45" s="155">
        <f t="shared" si="83"/>
        <v>436294.14999999967</v>
      </c>
      <c r="L45" s="155">
        <f t="shared" si="83"/>
        <v>375280.25999999972</v>
      </c>
      <c r="M45" s="155">
        <f t="shared" si="83"/>
        <v>397265.69</v>
      </c>
      <c r="N45" s="155">
        <f t="shared" si="83"/>
        <v>385842.90000000014</v>
      </c>
      <c r="O45" s="155">
        <f t="shared" ref="O45:P45" si="84">IF(O40="","",SUM(O38:O40))</f>
        <v>363345.98999999987</v>
      </c>
      <c r="P45" s="155">
        <f t="shared" si="84"/>
        <v>359538.72999999975</v>
      </c>
      <c r="Q45" s="155">
        <f>IF(Q40="","",SUM(Q38:Q40))</f>
        <v>344427.54999999993</v>
      </c>
      <c r="R45" s="155" t="str">
        <f>IF(R40="","",SUM(R38:R40))</f>
        <v/>
      </c>
      <c r="S45" s="55" t="str">
        <f t="shared" si="38"/>
        <v/>
      </c>
      <c r="U45" s="110" t="s">
        <v>87</v>
      </c>
      <c r="V45" s="21">
        <f>SUM(V38:V40)</f>
        <v>125441.85800000001</v>
      </c>
      <c r="W45" s="155">
        <f>SUM(W38:W40)</f>
        <v>126865.47399999999</v>
      </c>
      <c r="X45" s="155">
        <f>IF(X40="","",SUM(X38:X40))</f>
        <v>137614.27400000003</v>
      </c>
      <c r="Y45" s="155">
        <f t="shared" ref="Y45:AH45" si="85">IF(Y40="","",SUM(Y38:Y40))</f>
        <v>133283.21699999986</v>
      </c>
      <c r="Z45" s="155">
        <f t="shared" si="85"/>
        <v>129217.92900000005</v>
      </c>
      <c r="AA45" s="155">
        <f t="shared" si="85"/>
        <v>138507.0309999999</v>
      </c>
      <c r="AB45" s="155">
        <f t="shared" si="85"/>
        <v>139017.64100000003</v>
      </c>
      <c r="AC45" s="155">
        <f t="shared" si="85"/>
        <v>147745.076</v>
      </c>
      <c r="AD45" s="155">
        <f t="shared" si="85"/>
        <v>144201.65400000001</v>
      </c>
      <c r="AE45" s="155">
        <f t="shared" si="85"/>
        <v>140364.57099999997</v>
      </c>
      <c r="AF45" s="155">
        <f t="shared" si="85"/>
        <v>116333.356</v>
      </c>
      <c r="AG45" s="155">
        <f t="shared" si="85"/>
        <v>120666.09900000007</v>
      </c>
      <c r="AH45" s="155">
        <f t="shared" si="85"/>
        <v>120177.06300000002</v>
      </c>
      <c r="AI45" s="155">
        <f t="shared" ref="AI45:AJ45" si="86">IF(AI40="","",SUM(AI38:AI40))</f>
        <v>115007.01299999995</v>
      </c>
      <c r="AJ45" s="155">
        <f t="shared" si="86"/>
        <v>113703.56500000005</v>
      </c>
      <c r="AK45" s="155">
        <f t="shared" ref="AK45:AL45" si="87">IF(AK40="","",SUM(AK38:AK40))</f>
        <v>107732.94</v>
      </c>
      <c r="AL45" s="155" t="str">
        <f t="shared" si="87"/>
        <v/>
      </c>
      <c r="AM45" s="55" t="str">
        <f t="shared" si="56"/>
        <v/>
      </c>
      <c r="AO45" s="200">
        <f t="shared" si="59"/>
        <v>2.9376034082439215</v>
      </c>
      <c r="AP45" s="158">
        <f t="shared" si="59"/>
        <v>2.642822586054681</v>
      </c>
      <c r="AQ45" s="158">
        <f t="shared" ref="AQ45:BB45" si="88">IF(X40="","",(X45/D45)*10)</f>
        <v>2.3651800960558829</v>
      </c>
      <c r="AR45" s="158">
        <f t="shared" si="88"/>
        <v>3.2694863539648189</v>
      </c>
      <c r="AS45" s="158">
        <f t="shared" si="88"/>
        <v>3.3141622228130947</v>
      </c>
      <c r="AT45" s="158">
        <f t="shared" si="88"/>
        <v>3.3415888745262787</v>
      </c>
      <c r="AU45" s="158">
        <f t="shared" si="88"/>
        <v>3.1215160442629593</v>
      </c>
      <c r="AV45" s="158">
        <f t="shared" si="88"/>
        <v>2.8362789736032989</v>
      </c>
      <c r="AW45" s="158">
        <f t="shared" si="88"/>
        <v>3.2246993483140747</v>
      </c>
      <c r="AX45" s="158">
        <f t="shared" si="88"/>
        <v>3.2172003910664415</v>
      </c>
      <c r="AY45" s="158">
        <f t="shared" si="88"/>
        <v>3.0999060808580792</v>
      </c>
      <c r="AZ45" s="158">
        <f t="shared" si="88"/>
        <v>3.0374155643795984</v>
      </c>
      <c r="BA45" s="158">
        <f t="shared" si="88"/>
        <v>3.1146630662375796</v>
      </c>
      <c r="BB45" s="158">
        <f t="shared" si="88"/>
        <v>3.1652203730114099</v>
      </c>
      <c r="BC45" s="158">
        <f t="shared" ref="BC45" si="89">IF(AJ40="","",(AJ45/P45)*10)</f>
        <v>3.162484470031925</v>
      </c>
      <c r="BD45" s="158">
        <f t="shared" ref="BD45:BE45" si="90">IF(AK40="","",(AK45/Q45)*10)</f>
        <v>3.1278839337910114</v>
      </c>
      <c r="BE45" s="158" t="str">
        <f t="shared" si="90"/>
        <v/>
      </c>
      <c r="BF45" s="55" t="str">
        <f>IF(BE45="","",(BE45-BD45)/BD45)</f>
        <v/>
      </c>
      <c r="BI45" s="105"/>
    </row>
    <row r="46" spans="1:61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BI46" s="105"/>
    </row>
    <row r="47" spans="1:61" ht="15.75" thickBot="1">
      <c r="S47" s="107" t="s">
        <v>1</v>
      </c>
      <c r="AM47" s="286">
        <v>1000</v>
      </c>
      <c r="BF47" s="286" t="s">
        <v>46</v>
      </c>
      <c r="BI47" s="105"/>
    </row>
    <row r="48" spans="1:61" ht="20.100000000000001" customHeight="1">
      <c r="A48" s="441" t="s">
        <v>15</v>
      </c>
      <c r="B48" s="443" t="s">
        <v>71</v>
      </c>
      <c r="C48" s="437"/>
      <c r="D48" s="437"/>
      <c r="E48" s="437"/>
      <c r="F48" s="437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  <c r="S48" s="439" t="s">
        <v>154</v>
      </c>
      <c r="U48" s="444" t="s">
        <v>3</v>
      </c>
      <c r="V48" s="436" t="s">
        <v>71</v>
      </c>
      <c r="W48" s="437"/>
      <c r="X48" s="437"/>
      <c r="Y48" s="437"/>
      <c r="Z48" s="437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37"/>
      <c r="AL48" s="438"/>
      <c r="AM48" s="439" t="s">
        <v>154</v>
      </c>
      <c r="AO48" s="436" t="s">
        <v>71</v>
      </c>
      <c r="AP48" s="437"/>
      <c r="AQ48" s="437"/>
      <c r="AR48" s="437"/>
      <c r="AS48" s="437"/>
      <c r="AT48" s="437"/>
      <c r="AU48" s="437"/>
      <c r="AV48" s="437"/>
      <c r="AW48" s="437"/>
      <c r="AX48" s="437"/>
      <c r="AY48" s="437"/>
      <c r="AZ48" s="437"/>
      <c r="BA48" s="437"/>
      <c r="BB48" s="437"/>
      <c r="BC48" s="437"/>
      <c r="BD48" s="437"/>
      <c r="BE48" s="438"/>
      <c r="BF48" s="439" t="str">
        <f>AM48</f>
        <v>D       2026/2025</v>
      </c>
      <c r="BI48" s="105"/>
    </row>
    <row r="49" spans="1:61" ht="20.100000000000001" customHeight="1" thickBot="1">
      <c r="A49" s="442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2">
        <v>2019</v>
      </c>
      <c r="L49" s="262">
        <v>2020</v>
      </c>
      <c r="M49" s="262">
        <v>2021</v>
      </c>
      <c r="N49" s="262">
        <v>2022</v>
      </c>
      <c r="O49" s="262">
        <v>2023</v>
      </c>
      <c r="P49" s="262">
        <v>2024</v>
      </c>
      <c r="Q49" s="262">
        <v>2025</v>
      </c>
      <c r="R49" s="262">
        <v>2026</v>
      </c>
      <c r="S49" s="440"/>
      <c r="U49" s="445"/>
      <c r="V49" s="25">
        <v>2010</v>
      </c>
      <c r="W49" s="135">
        <v>2011</v>
      </c>
      <c r="X49" s="135">
        <v>2012</v>
      </c>
      <c r="Y49" s="135">
        <v>2013</v>
      </c>
      <c r="Z49" s="135">
        <v>2014</v>
      </c>
      <c r="AA49" s="135">
        <v>2015</v>
      </c>
      <c r="AB49" s="135">
        <v>2016</v>
      </c>
      <c r="AC49" s="135">
        <v>2017</v>
      </c>
      <c r="AD49" s="135">
        <v>2018</v>
      </c>
      <c r="AE49" s="135">
        <v>2019</v>
      </c>
      <c r="AF49" s="135">
        <v>2020</v>
      </c>
      <c r="AG49" s="135">
        <v>2021</v>
      </c>
      <c r="AH49" s="135">
        <v>2022</v>
      </c>
      <c r="AI49" s="135">
        <v>2023</v>
      </c>
      <c r="AJ49" s="135">
        <v>2024</v>
      </c>
      <c r="AK49" s="135">
        <v>2025</v>
      </c>
      <c r="AL49" s="133">
        <v>2026</v>
      </c>
      <c r="AM49" s="440"/>
      <c r="AO49" s="25">
        <v>2010</v>
      </c>
      <c r="AP49" s="135">
        <v>2011</v>
      </c>
      <c r="AQ49" s="135">
        <v>2012</v>
      </c>
      <c r="AR49" s="135">
        <v>2013</v>
      </c>
      <c r="AS49" s="135">
        <v>2014</v>
      </c>
      <c r="AT49" s="135">
        <v>2015</v>
      </c>
      <c r="AU49" s="135">
        <v>2017</v>
      </c>
      <c r="AV49" s="135">
        <v>2017</v>
      </c>
      <c r="AW49" s="135">
        <v>2018</v>
      </c>
      <c r="AX49" s="135">
        <v>2019</v>
      </c>
      <c r="AY49" s="135">
        <v>2020</v>
      </c>
      <c r="AZ49" s="135">
        <v>2021</v>
      </c>
      <c r="BA49" s="135">
        <v>2022</v>
      </c>
      <c r="BB49" s="135">
        <v>2023</v>
      </c>
      <c r="BC49" s="135">
        <v>2024</v>
      </c>
      <c r="BD49" s="135">
        <v>2025</v>
      </c>
      <c r="BE49" s="133">
        <v>2026</v>
      </c>
      <c r="BF49" s="440"/>
      <c r="BI49" s="105"/>
    </row>
    <row r="50" spans="1:61" ht="3" customHeight="1" thickBot="1">
      <c r="A50" s="288" t="s">
        <v>89</v>
      </c>
      <c r="B50" s="287"/>
      <c r="C50" s="287"/>
      <c r="D50" s="287"/>
      <c r="E50" s="287"/>
      <c r="F50" s="287"/>
      <c r="G50" s="287"/>
      <c r="H50" s="287"/>
      <c r="I50" s="287"/>
      <c r="J50" s="292"/>
      <c r="K50" s="287"/>
      <c r="L50" s="287"/>
      <c r="M50" s="287"/>
      <c r="N50" s="287"/>
      <c r="O50" s="287"/>
      <c r="P50" s="287"/>
      <c r="Q50" s="287"/>
      <c r="R50" s="287"/>
      <c r="S50" s="289"/>
      <c r="U50" s="288"/>
      <c r="V50" s="290">
        <v>2010</v>
      </c>
      <c r="W50" s="290">
        <v>2011</v>
      </c>
      <c r="X50" s="290">
        <v>2012</v>
      </c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1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0"/>
      <c r="BD50" s="290"/>
      <c r="BE50" s="290"/>
      <c r="BF50" s="289"/>
      <c r="BI50" s="105"/>
    </row>
    <row r="51" spans="1:61" ht="20.100000000000001" customHeight="1">
      <c r="A51" s="120" t="s">
        <v>72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121578.57000000004</v>
      </c>
      <c r="Q51" s="204">
        <v>135833.83999999991</v>
      </c>
      <c r="R51" s="204">
        <v>124161.76000000005</v>
      </c>
      <c r="S51" s="61">
        <f t="shared" ref="S51:S67" si="91">IF(R51="","",(R51-Q51)/Q51)</f>
        <v>-8.5929102792057302E-2</v>
      </c>
      <c r="U51" s="109" t="s">
        <v>72</v>
      </c>
      <c r="V51" s="115">
        <v>14178.058999999999</v>
      </c>
      <c r="W51" s="153">
        <v>16344.844999999999</v>
      </c>
      <c r="X51" s="153">
        <v>18481.169000000002</v>
      </c>
      <c r="Y51" s="153">
        <v>20000.632999999987</v>
      </c>
      <c r="Z51" s="153">
        <v>18045.733999999989</v>
      </c>
      <c r="AA51" s="153">
        <v>19063.57499999999</v>
      </c>
      <c r="AB51" s="153">
        <v>17884.870999999992</v>
      </c>
      <c r="AC51" s="153">
        <v>22256.164000000001</v>
      </c>
      <c r="AD51" s="153">
        <v>22751.996999999999</v>
      </c>
      <c r="AE51" s="153">
        <v>25859.545000000013</v>
      </c>
      <c r="AF51" s="153">
        <v>35304.031000000017</v>
      </c>
      <c r="AG51" s="153">
        <v>29875.058000000012</v>
      </c>
      <c r="AH51" s="153">
        <v>35625.286000000015</v>
      </c>
      <c r="AI51" s="153">
        <v>34919.174000000006</v>
      </c>
      <c r="AJ51" s="153">
        <v>37175.217999999979</v>
      </c>
      <c r="AK51" s="153">
        <v>37655.86</v>
      </c>
      <c r="AL51" s="112">
        <v>33743.555000000029</v>
      </c>
      <c r="AM51" s="61">
        <f>(AL51-AK51)/AK51</f>
        <v>-0.10389631255268028</v>
      </c>
      <c r="AO51" s="197">
        <f t="shared" ref="AO51:AO60" si="92">(V51/B51)*10</f>
        <v>1.8403950095881081</v>
      </c>
      <c r="AP51" s="156">
        <f t="shared" ref="AP51:AP60" si="93">(W51/C51)*10</f>
        <v>2.1615227579625658</v>
      </c>
      <c r="AQ51" s="156">
        <f t="shared" ref="AQ51:AQ60" si="94">(X51/D51)*10</f>
        <v>1.6233752122420044</v>
      </c>
      <c r="AR51" s="156">
        <f t="shared" ref="AR51:AR60" si="95">(Y51/E51)*10</f>
        <v>2.1365698136809841</v>
      </c>
      <c r="AS51" s="156">
        <f t="shared" ref="AS51:AS60" si="96">(Z51/F51)*10</f>
        <v>1.9118665881821473</v>
      </c>
      <c r="AT51" s="156">
        <f t="shared" ref="AT51:AT60" si="97">(AA51/G51)*10</f>
        <v>2.084887683249244</v>
      </c>
      <c r="AU51" s="156">
        <f t="shared" ref="AU51:AU60" si="98">(AB51/H51)*10</f>
        <v>2.5496644283820684</v>
      </c>
      <c r="AV51" s="156">
        <f t="shared" ref="AV51:AV60" si="99">(AC51/I51)*10</f>
        <v>2.3022728777371348</v>
      </c>
      <c r="AW51" s="156">
        <f t="shared" ref="AW51:AW60" si="100">(AD51/J51)*10</f>
        <v>2.6245023255663726</v>
      </c>
      <c r="AX51" s="156">
        <f t="shared" ref="AX51:AX60" si="101">(AE51/K51)*10</f>
        <v>2.5168305052232003</v>
      </c>
      <c r="AY51" s="156">
        <f t="shared" ref="AY51:AY60" si="102">(AF51/L51)*10</f>
        <v>2.5770024051709339</v>
      </c>
      <c r="AZ51" s="156">
        <f t="shared" ref="AZ51:AZ60" si="103">(AG51/M51)*10</f>
        <v>2.4558880613738214</v>
      </c>
      <c r="BA51" s="156">
        <f t="shared" ref="BA51:BA60" si="104">(AH51/N51)*10</f>
        <v>2.7736362714125979</v>
      </c>
      <c r="BB51" s="156">
        <f t="shared" ref="BB51:BB60" si="105">(AI51/O51)*10</f>
        <v>2.5654813083882138</v>
      </c>
      <c r="BC51" s="156">
        <f t="shared" ref="BC51:BC60" si="106">(AJ51/P51)*10</f>
        <v>3.0577114042384252</v>
      </c>
      <c r="BD51" s="156">
        <f t="shared" ref="BD51:BD60" si="107">(AK51/Q51)*10</f>
        <v>2.7722002116703779</v>
      </c>
      <c r="BE51" s="156">
        <f t="shared" ref="BE51:BE52" si="108">(AL51/R51)*10</f>
        <v>2.7177091400766242</v>
      </c>
      <c r="BF51" s="61">
        <f t="shared" ref="BF51:BF67" si="109">IF(BE51="","",(BE51-BD51)/BD51)</f>
        <v>-1.9656254034018807E-2</v>
      </c>
      <c r="BI51" s="105"/>
    </row>
    <row r="52" spans="1:61" ht="20.100000000000001" customHeight="1">
      <c r="A52" s="121" t="s">
        <v>73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142487.47000000006</v>
      </c>
      <c r="Q52" s="202">
        <v>155655.72999999978</v>
      </c>
      <c r="R52" s="202">
        <v>133861.25999999995</v>
      </c>
      <c r="S52" s="52">
        <f t="shared" si="91"/>
        <v>-0.14001713910563945</v>
      </c>
      <c r="U52" s="109" t="s">
        <v>73</v>
      </c>
      <c r="V52" s="117">
        <v>14439.179</v>
      </c>
      <c r="W52" s="154">
        <v>17444.693999999992</v>
      </c>
      <c r="X52" s="154">
        <v>20090.994000000017</v>
      </c>
      <c r="Y52" s="154">
        <v>22514.599000000009</v>
      </c>
      <c r="Z52" s="154">
        <v>22065.344000000008</v>
      </c>
      <c r="AA52" s="154">
        <v>19101.218999999997</v>
      </c>
      <c r="AB52" s="154">
        <v>19254.929999999989</v>
      </c>
      <c r="AC52" s="154">
        <v>22517.317999999988</v>
      </c>
      <c r="AD52" s="154">
        <v>25713.953000000001</v>
      </c>
      <c r="AE52" s="154">
        <v>28323.108</v>
      </c>
      <c r="AF52" s="154">
        <v>28077.08600000001</v>
      </c>
      <c r="AG52" s="154">
        <v>31587.514000000025</v>
      </c>
      <c r="AH52" s="154">
        <v>37504.744000000028</v>
      </c>
      <c r="AI52" s="154">
        <v>37660.41700000003</v>
      </c>
      <c r="AJ52" s="154">
        <v>40377.023999999983</v>
      </c>
      <c r="AK52" s="154">
        <v>42767.302000000032</v>
      </c>
      <c r="AL52" s="119">
        <v>35841.149999999965</v>
      </c>
      <c r="AM52" s="52">
        <f t="shared" ref="AM52:AM67" si="110">IF(AL52="","",(AL52-AK52)/AK52)</f>
        <v>-0.16194970634341307</v>
      </c>
      <c r="AO52" s="198">
        <f t="shared" si="92"/>
        <v>1.9828769390109828</v>
      </c>
      <c r="AP52" s="157">
        <f t="shared" si="93"/>
        <v>1.9988227993313985</v>
      </c>
      <c r="AQ52" s="157">
        <f t="shared" si="94"/>
        <v>1.9749874173279136</v>
      </c>
      <c r="AR52" s="157">
        <f t="shared" si="95"/>
        <v>2.0345965286625685</v>
      </c>
      <c r="AS52" s="157">
        <f t="shared" si="96"/>
        <v>2.0060953800975545</v>
      </c>
      <c r="AT52" s="157">
        <f t="shared" si="97"/>
        <v>2.0568406639230217</v>
      </c>
      <c r="AU52" s="157">
        <f t="shared" si="98"/>
        <v>2.6533769046368283</v>
      </c>
      <c r="AV52" s="157">
        <f t="shared" si="99"/>
        <v>2.647838667682183</v>
      </c>
      <c r="AW52" s="157">
        <f t="shared" si="100"/>
        <v>2.631341738074287</v>
      </c>
      <c r="AX52" s="157">
        <f t="shared" si="101"/>
        <v>2.536018842558001</v>
      </c>
      <c r="AY52" s="157">
        <f t="shared" si="102"/>
        <v>2.4832292547690611</v>
      </c>
      <c r="AZ52" s="157">
        <f t="shared" si="103"/>
        <v>2.5417049850064632</v>
      </c>
      <c r="BA52" s="157">
        <f t="shared" si="104"/>
        <v>2.7055411202134874</v>
      </c>
      <c r="BB52" s="157">
        <f t="shared" si="105"/>
        <v>2.9706571579345149</v>
      </c>
      <c r="BC52" s="157">
        <f t="shared" si="106"/>
        <v>2.8337245373224724</v>
      </c>
      <c r="BD52" s="157">
        <f t="shared" si="107"/>
        <v>2.747557189189251</v>
      </c>
      <c r="BE52" s="157">
        <f t="shared" si="108"/>
        <v>2.6774848824820547</v>
      </c>
      <c r="BF52" s="52">
        <f t="shared" si="109"/>
        <v>-2.5503493424234476E-2</v>
      </c>
      <c r="BI52" s="105"/>
    </row>
    <row r="53" spans="1:61" ht="20.100000000000001" customHeight="1">
      <c r="A53" s="121" t="s">
        <v>74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147087.33999999985</v>
      </c>
      <c r="Q53" s="202">
        <v>145608.72999999975</v>
      </c>
      <c r="R53" s="202"/>
      <c r="S53" s="52" t="str">
        <f t="shared" si="91"/>
        <v/>
      </c>
      <c r="U53" s="109" t="s">
        <v>74</v>
      </c>
      <c r="V53" s="117">
        <v>16992.152000000002</v>
      </c>
      <c r="W53" s="154">
        <v>19273.382000000009</v>
      </c>
      <c r="X53" s="154">
        <v>22749.488000000016</v>
      </c>
      <c r="Y53" s="154">
        <v>20836.083999999995</v>
      </c>
      <c r="Z53" s="154">
        <v>21337.534000000003</v>
      </c>
      <c r="AA53" s="154">
        <v>27425.90399999998</v>
      </c>
      <c r="AB53" s="154">
        <v>21464.642000000003</v>
      </c>
      <c r="AC53" s="154">
        <v>29322.409999999974</v>
      </c>
      <c r="AD53" s="154">
        <v>27877.649000000001</v>
      </c>
      <c r="AE53" s="154">
        <v>26138.823000000029</v>
      </c>
      <c r="AF53" s="154">
        <v>35987.321000000011</v>
      </c>
      <c r="AG53" s="154">
        <v>45543.809999999983</v>
      </c>
      <c r="AH53" s="154">
        <v>41236.967000000041</v>
      </c>
      <c r="AI53" s="154">
        <v>43705.949999999953</v>
      </c>
      <c r="AJ53" s="154">
        <v>44325.039999999979</v>
      </c>
      <c r="AK53" s="154">
        <v>39751.333999999988</v>
      </c>
      <c r="AL53" s="119"/>
      <c r="AM53" s="52" t="str">
        <f t="shared" si="110"/>
        <v/>
      </c>
      <c r="AO53" s="198">
        <f t="shared" si="92"/>
        <v>2.0077226683000542</v>
      </c>
      <c r="AP53" s="157">
        <f t="shared" si="93"/>
        <v>1.8315235126543004</v>
      </c>
      <c r="AQ53" s="157">
        <f t="shared" si="94"/>
        <v>1.8119557041330736</v>
      </c>
      <c r="AR53" s="157">
        <f t="shared" si="95"/>
        <v>2.0167206334389824</v>
      </c>
      <c r="AS53" s="157">
        <f t="shared" si="96"/>
        <v>1.9826132412987234</v>
      </c>
      <c r="AT53" s="157">
        <f t="shared" si="97"/>
        <v>2.113228319300315</v>
      </c>
      <c r="AU53" s="157">
        <f t="shared" si="98"/>
        <v>2.602660007755369</v>
      </c>
      <c r="AV53" s="157">
        <f t="shared" si="99"/>
        <v>2.6739934021991134</v>
      </c>
      <c r="AW53" s="157">
        <f t="shared" si="100"/>
        <v>2.617554001228326</v>
      </c>
      <c r="AX53" s="157">
        <f t="shared" si="101"/>
        <v>2.609925131515602</v>
      </c>
      <c r="AY53" s="157">
        <f t="shared" si="102"/>
        <v>2.6161012043466729</v>
      </c>
      <c r="AZ53" s="157">
        <f t="shared" si="103"/>
        <v>2.8377757985763976</v>
      </c>
      <c r="BA53" s="157">
        <f t="shared" si="104"/>
        <v>2.8495931602522742</v>
      </c>
      <c r="BB53" s="157">
        <f t="shared" si="105"/>
        <v>2.915374271088889</v>
      </c>
      <c r="BC53" s="157">
        <f t="shared" si="106"/>
        <v>3.0135183626272677</v>
      </c>
      <c r="BD53" s="157">
        <f t="shared" si="107"/>
        <v>2.7300103503409483</v>
      </c>
      <c r="BE53" s="157"/>
      <c r="BF53" s="52"/>
      <c r="BI53" s="105"/>
    </row>
    <row r="54" spans="1:61" ht="20.100000000000001" customHeight="1">
      <c r="A54" s="121" t="s">
        <v>75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174114.08</v>
      </c>
      <c r="Q54" s="202">
        <v>137872.80999999994</v>
      </c>
      <c r="R54" s="202"/>
      <c r="S54" s="52" t="str">
        <f t="shared" si="91"/>
        <v/>
      </c>
      <c r="U54" s="109" t="s">
        <v>75</v>
      </c>
      <c r="V54" s="117">
        <v>16453.240000000009</v>
      </c>
      <c r="W54" s="154">
        <v>17348.706999999995</v>
      </c>
      <c r="X54" s="154">
        <v>21481.076000000001</v>
      </c>
      <c r="Y54" s="154">
        <v>23047.187999999995</v>
      </c>
      <c r="Z54" s="154">
        <v>22346.683000000005</v>
      </c>
      <c r="AA54" s="154">
        <v>26898.605999999982</v>
      </c>
      <c r="AB54" s="154">
        <v>21576.277000000009</v>
      </c>
      <c r="AC54" s="154">
        <v>21389.478000000017</v>
      </c>
      <c r="AD54" s="154">
        <v>27604.588</v>
      </c>
      <c r="AE54" s="154">
        <v>27317.737999999994</v>
      </c>
      <c r="AF54" s="154">
        <v>32348.051999999996</v>
      </c>
      <c r="AG54" s="154">
        <v>41453.064999999973</v>
      </c>
      <c r="AH54" s="154">
        <v>37368.31299999998</v>
      </c>
      <c r="AI54" s="154">
        <v>37613.93</v>
      </c>
      <c r="AJ54" s="154">
        <v>50417.64899999999</v>
      </c>
      <c r="AK54" s="154">
        <v>41389.866999999998</v>
      </c>
      <c r="AL54" s="119"/>
      <c r="AM54" s="52" t="str">
        <f t="shared" si="110"/>
        <v/>
      </c>
      <c r="AO54" s="198">
        <f t="shared" si="92"/>
        <v>1.9069227134443323</v>
      </c>
      <c r="AP54" s="157">
        <f t="shared" si="93"/>
        <v>1.915464103514757</v>
      </c>
      <c r="AQ54" s="157">
        <f t="shared" si="94"/>
        <v>1.8761332001822941</v>
      </c>
      <c r="AR54" s="157">
        <f t="shared" si="95"/>
        <v>1.8126793237794652</v>
      </c>
      <c r="AS54" s="157">
        <f t="shared" si="96"/>
        <v>2.2034024597762674</v>
      </c>
      <c r="AT54" s="157">
        <f t="shared" si="97"/>
        <v>1.9447659298682476</v>
      </c>
      <c r="AU54" s="157">
        <f t="shared" si="98"/>
        <v>2.43607496637682</v>
      </c>
      <c r="AV54" s="157">
        <f t="shared" si="99"/>
        <v>2.3737374992869791</v>
      </c>
      <c r="AW54" s="157">
        <f t="shared" si="100"/>
        <v>2.3781815706915439</v>
      </c>
      <c r="AX54" s="157">
        <f t="shared" si="101"/>
        <v>2.4789600355286541</v>
      </c>
      <c r="AY54" s="157">
        <f t="shared" si="102"/>
        <v>2.7486232264577093</v>
      </c>
      <c r="AZ54" s="157">
        <f t="shared" si="103"/>
        <v>2.7144993314116017</v>
      </c>
      <c r="BA54" s="157">
        <f t="shared" si="104"/>
        <v>2.8724249818937571</v>
      </c>
      <c r="BB54" s="157">
        <f t="shared" si="105"/>
        <v>2.9934986347618455</v>
      </c>
      <c r="BC54" s="157">
        <f t="shared" si="106"/>
        <v>2.8956675416485558</v>
      </c>
      <c r="BD54" s="157">
        <f t="shared" si="107"/>
        <v>3.00203259801552</v>
      </c>
      <c r="BE54" s="157"/>
      <c r="BF54" s="52"/>
      <c r="BI54" s="105"/>
    </row>
    <row r="55" spans="1:61" ht="20.100000000000001" customHeight="1">
      <c r="A55" s="121" t="s">
        <v>76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153585.92999999988</v>
      </c>
      <c r="Q55" s="202">
        <v>170656.78999999983</v>
      </c>
      <c r="R55" s="202"/>
      <c r="S55" s="52" t="str">
        <f t="shared" si="91"/>
        <v/>
      </c>
      <c r="U55" s="109" t="s">
        <v>76</v>
      </c>
      <c r="V55" s="117">
        <v>18200.404999999999</v>
      </c>
      <c r="W55" s="154">
        <v>20446.271000000008</v>
      </c>
      <c r="X55" s="154">
        <v>22726.202999999998</v>
      </c>
      <c r="Y55" s="154">
        <v>24859.089999999986</v>
      </c>
      <c r="Z55" s="154">
        <v>23995.31</v>
      </c>
      <c r="AA55" s="154">
        <v>23727.782000000003</v>
      </c>
      <c r="AB55" s="154">
        <v>22966.652000000002</v>
      </c>
      <c r="AC55" s="154">
        <v>30743.068000000036</v>
      </c>
      <c r="AD55" s="154">
        <v>29718.337</v>
      </c>
      <c r="AE55" s="154">
        <v>31960.788000000026</v>
      </c>
      <c r="AF55" s="154">
        <v>29316.248000000011</v>
      </c>
      <c r="AG55" s="154">
        <v>42035.093000000081</v>
      </c>
      <c r="AH55" s="154">
        <v>42292.586000000018</v>
      </c>
      <c r="AI55" s="154">
        <v>46244.032999999938</v>
      </c>
      <c r="AJ55" s="154">
        <v>44658.516000000047</v>
      </c>
      <c r="AK55" s="154">
        <v>45522.795999999966</v>
      </c>
      <c r="AL55" s="119"/>
      <c r="AM55" s="52" t="str">
        <f t="shared" si="110"/>
        <v/>
      </c>
      <c r="AO55" s="198">
        <f t="shared" si="92"/>
        <v>1.7520340711061637</v>
      </c>
      <c r="AP55" s="157">
        <f t="shared" si="93"/>
        <v>1.7517428736684229</v>
      </c>
      <c r="AQ55" s="157">
        <f t="shared" si="94"/>
        <v>1.726322321385233</v>
      </c>
      <c r="AR55" s="157">
        <f t="shared" si="95"/>
        <v>2.0015272066699175</v>
      </c>
      <c r="AS55" s="157">
        <f t="shared" si="96"/>
        <v>2.0864842867894087</v>
      </c>
      <c r="AT55" s="157">
        <f t="shared" si="97"/>
        <v>2.3291488172697856</v>
      </c>
      <c r="AU55" s="157">
        <f t="shared" si="98"/>
        <v>2.331685483786639</v>
      </c>
      <c r="AV55" s="157">
        <f t="shared" si="99"/>
        <v>2.4456093561553693</v>
      </c>
      <c r="AW55" s="157">
        <f t="shared" si="100"/>
        <v>2.5166896261109475</v>
      </c>
      <c r="AX55" s="157">
        <f t="shared" si="101"/>
        <v>2.3149959655163963</v>
      </c>
      <c r="AY55" s="157">
        <f t="shared" si="102"/>
        <v>2.5229270215366979</v>
      </c>
      <c r="AZ55" s="157">
        <f t="shared" si="103"/>
        <v>2.6525523763560646</v>
      </c>
      <c r="BA55" s="157">
        <f t="shared" si="104"/>
        <v>2.8703441202536228</v>
      </c>
      <c r="BB55" s="157">
        <f t="shared" si="105"/>
        <v>3.0225642456212709</v>
      </c>
      <c r="BC55" s="157">
        <f t="shared" si="106"/>
        <v>2.9077218206120885</v>
      </c>
      <c r="BD55" s="157">
        <f t="shared" si="107"/>
        <v>2.6675056995974207</v>
      </c>
      <c r="BE55" s="157"/>
      <c r="BF55" s="52"/>
      <c r="BI55" s="105"/>
    </row>
    <row r="56" spans="1:61" ht="20.100000000000001" customHeight="1">
      <c r="A56" s="121" t="s">
        <v>77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140466.84999999992</v>
      </c>
      <c r="Q56" s="202">
        <v>149551.03000000006</v>
      </c>
      <c r="R56" s="202"/>
      <c r="S56" s="52" t="str">
        <f t="shared" si="91"/>
        <v/>
      </c>
      <c r="U56" s="109" t="s">
        <v>77</v>
      </c>
      <c r="V56" s="117">
        <v>17415.862000000005</v>
      </c>
      <c r="W56" s="154">
        <v>20004.232999999982</v>
      </c>
      <c r="X56" s="154">
        <v>23077.424999999992</v>
      </c>
      <c r="Y56" s="154">
        <v>20396.612000000005</v>
      </c>
      <c r="Z56" s="154">
        <v>22655.134000000016</v>
      </c>
      <c r="AA56" s="154">
        <v>25022.574999999983</v>
      </c>
      <c r="AB56" s="154">
        <v>20750.199000000015</v>
      </c>
      <c r="AC56" s="154">
        <v>28108.851999999995</v>
      </c>
      <c r="AD56" s="154">
        <v>27267.624</v>
      </c>
      <c r="AE56" s="154">
        <v>25611.110000000004</v>
      </c>
      <c r="AF56" s="154">
        <v>32107.317999999985</v>
      </c>
      <c r="AG56" s="154">
        <v>37813.970000000023</v>
      </c>
      <c r="AH56" s="154">
        <v>38238.688000000016</v>
      </c>
      <c r="AI56" s="154">
        <v>52513.994000000006</v>
      </c>
      <c r="AJ56" s="154">
        <v>40010.997000000032</v>
      </c>
      <c r="AK56" s="154">
        <v>42659.66199999996</v>
      </c>
      <c r="AL56" s="119"/>
      <c r="AM56" s="52" t="str">
        <f t="shared" si="110"/>
        <v/>
      </c>
      <c r="AO56" s="198">
        <f t="shared" si="92"/>
        <v>2.1642824699311363</v>
      </c>
      <c r="AP56" s="157">
        <f t="shared" si="93"/>
        <v>1.6258312843389231</v>
      </c>
      <c r="AQ56" s="157">
        <f t="shared" si="94"/>
        <v>1.8444156881700937</v>
      </c>
      <c r="AR56" s="157">
        <f t="shared" si="95"/>
        <v>2.2679253964330508</v>
      </c>
      <c r="AS56" s="157">
        <f t="shared" si="96"/>
        <v>1.9775145141985686</v>
      </c>
      <c r="AT56" s="157">
        <f t="shared" si="97"/>
        <v>2.2301042720461464</v>
      </c>
      <c r="AU56" s="157">
        <f t="shared" si="98"/>
        <v>2.4649217088977964</v>
      </c>
      <c r="AV56" s="157">
        <f t="shared" si="99"/>
        <v>2.2994092133916011</v>
      </c>
      <c r="AW56" s="157">
        <f t="shared" si="100"/>
        <v>2.5374049995421668</v>
      </c>
      <c r="AX56" s="157">
        <f t="shared" si="101"/>
        <v>2.5635245583717103</v>
      </c>
      <c r="AY56" s="157">
        <f t="shared" si="102"/>
        <v>2.3079094660369694</v>
      </c>
      <c r="AZ56" s="157">
        <f t="shared" si="103"/>
        <v>2.6287498593130412</v>
      </c>
      <c r="BA56" s="157">
        <f t="shared" si="104"/>
        <v>2.8590970820133683</v>
      </c>
      <c r="BB56" s="157">
        <f t="shared" si="105"/>
        <v>2.9141194246386446</v>
      </c>
      <c r="BC56" s="157">
        <f t="shared" si="106"/>
        <v>2.8484298608532943</v>
      </c>
      <c r="BD56" s="157">
        <f t="shared" si="107"/>
        <v>2.8525154256710867</v>
      </c>
      <c r="BE56" s="157"/>
      <c r="BF56" s="52"/>
      <c r="BI56" s="105"/>
    </row>
    <row r="57" spans="1:61" ht="20.100000000000001" customHeight="1">
      <c r="A57" s="121" t="s">
        <v>78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202498.53999999992</v>
      </c>
      <c r="Q57" s="202">
        <v>215410.41999999972</v>
      </c>
      <c r="R57" s="202"/>
      <c r="S57" s="52" t="str">
        <f t="shared" si="91"/>
        <v/>
      </c>
      <c r="U57" s="109" t="s">
        <v>78</v>
      </c>
      <c r="V57" s="117">
        <v>21585.097000000031</v>
      </c>
      <c r="W57" s="154">
        <v>27388.943999999978</v>
      </c>
      <c r="X57" s="154">
        <v>30041.980000000014</v>
      </c>
      <c r="Y57" s="154">
        <v>31158.237999999987</v>
      </c>
      <c r="Z57" s="154">
        <v>32854.051000000014</v>
      </c>
      <c r="AA57" s="154">
        <v>32382.404999999973</v>
      </c>
      <c r="AB57" s="154">
        <v>26168.737000000016</v>
      </c>
      <c r="AC57" s="154">
        <v>29583.368000000006</v>
      </c>
      <c r="AD57" s="154">
        <v>33476.61</v>
      </c>
      <c r="AE57" s="154">
        <v>36683.536999999989</v>
      </c>
      <c r="AF57" s="154">
        <v>47305.887999999992</v>
      </c>
      <c r="AG57" s="154">
        <v>47700.946000000025</v>
      </c>
      <c r="AH57" s="154">
        <v>48307.429000000018</v>
      </c>
      <c r="AI57" s="154">
        <v>53523.881999999991</v>
      </c>
      <c r="AJ57" s="154">
        <v>57172.882999999965</v>
      </c>
      <c r="AK57" s="154">
        <v>56747.513999999923</v>
      </c>
      <c r="AL57" s="119"/>
      <c r="AM57" s="52" t="str">
        <f t="shared" si="110"/>
        <v/>
      </c>
      <c r="AO57" s="198">
        <f t="shared" si="92"/>
        <v>1.78028436914874</v>
      </c>
      <c r="AP57" s="157">
        <f t="shared" si="93"/>
        <v>1.8490670998920886</v>
      </c>
      <c r="AQ57" s="157">
        <f t="shared" si="94"/>
        <v>2.0713675613226452</v>
      </c>
      <c r="AR57" s="157">
        <f t="shared" si="95"/>
        <v>2.6398668876056313</v>
      </c>
      <c r="AS57" s="157">
        <f t="shared" si="96"/>
        <v>2.1564433770399614</v>
      </c>
      <c r="AT57" s="157">
        <f t="shared" si="97"/>
        <v>2.2613040218962874</v>
      </c>
      <c r="AU57" s="157">
        <f t="shared" si="98"/>
        <v>2.3003462816760107</v>
      </c>
      <c r="AV57" s="157">
        <f t="shared" si="99"/>
        <v>2.695125703096739</v>
      </c>
      <c r="AW57" s="157">
        <f t="shared" si="100"/>
        <v>2.7967861439132284</v>
      </c>
      <c r="AX57" s="157">
        <f t="shared" si="101"/>
        <v>2.7346902490333531</v>
      </c>
      <c r="AY57" s="157">
        <f t="shared" si="102"/>
        <v>2.5669833050728972</v>
      </c>
      <c r="AZ57" s="157">
        <f t="shared" si="103"/>
        <v>2.8743178526367079</v>
      </c>
      <c r="BA57" s="157">
        <f t="shared" si="104"/>
        <v>2.9092003555062247</v>
      </c>
      <c r="BB57" s="157">
        <f t="shared" si="105"/>
        <v>3.0626846947596857</v>
      </c>
      <c r="BC57" s="157">
        <f t="shared" si="106"/>
        <v>2.8233726030814834</v>
      </c>
      <c r="BD57" s="157">
        <f t="shared" si="107"/>
        <v>2.6343903883572577</v>
      </c>
      <c r="BE57" s="157"/>
      <c r="BF57" s="52"/>
      <c r="BI57" s="105"/>
    </row>
    <row r="58" spans="1:61" ht="20.100000000000001" customHeight="1">
      <c r="A58" s="121" t="s">
        <v>79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159516.41000000012</v>
      </c>
      <c r="Q58" s="202">
        <v>162466.80999999994</v>
      </c>
      <c r="R58" s="202"/>
      <c r="S58" s="52" t="str">
        <f t="shared" si="91"/>
        <v/>
      </c>
      <c r="U58" s="109" t="s">
        <v>79</v>
      </c>
      <c r="V58" s="117">
        <v>17333.093000000012</v>
      </c>
      <c r="W58" s="154">
        <v>19429.269</v>
      </c>
      <c r="X58" s="154">
        <v>22173.393</v>
      </c>
      <c r="Y58" s="154">
        <v>23485.576000000015</v>
      </c>
      <c r="Z58" s="154">
        <v>20594.052000000025</v>
      </c>
      <c r="AA58" s="154">
        <v>21320.543000000012</v>
      </c>
      <c r="AB58" s="154">
        <v>22518.471000000009</v>
      </c>
      <c r="AC58" s="154">
        <v>23832.374000000018</v>
      </c>
      <c r="AD58" s="154">
        <v>25445.677</v>
      </c>
      <c r="AE58" s="154">
        <v>24566.240999999998</v>
      </c>
      <c r="AF58" s="154">
        <v>31984.679000000015</v>
      </c>
      <c r="AG58" s="154">
        <v>35298.485999999997</v>
      </c>
      <c r="AH58" s="154">
        <v>41256.031000000025</v>
      </c>
      <c r="AI58" s="154">
        <v>40524.563000000024</v>
      </c>
      <c r="AJ58" s="154">
        <v>43593.326999999997</v>
      </c>
      <c r="AK58" s="154">
        <v>41248.020000000084</v>
      </c>
      <c r="AL58" s="119"/>
      <c r="AM58" s="52" t="str">
        <f t="shared" si="110"/>
        <v/>
      </c>
      <c r="AO58" s="198">
        <f t="shared" si="92"/>
        <v>1.6675286305808483</v>
      </c>
      <c r="AP58" s="157">
        <f t="shared" si="93"/>
        <v>1.5335201199016324</v>
      </c>
      <c r="AQ58" s="157">
        <f t="shared" si="94"/>
        <v>1.7218122402971472</v>
      </c>
      <c r="AR58" s="157">
        <f t="shared" si="95"/>
        <v>2.1904030522566904</v>
      </c>
      <c r="AS58" s="157">
        <f t="shared" si="96"/>
        <v>2.2098559498187784</v>
      </c>
      <c r="AT58" s="157">
        <f t="shared" si="97"/>
        <v>1.9543144793232015</v>
      </c>
      <c r="AU58" s="157">
        <f t="shared" si="98"/>
        <v>2.3412179443459293</v>
      </c>
      <c r="AV58" s="157">
        <f t="shared" si="99"/>
        <v>2.250318511572504</v>
      </c>
      <c r="AW58" s="157">
        <f t="shared" si="100"/>
        <v>2.5225098647387783</v>
      </c>
      <c r="AX58" s="157">
        <f t="shared" si="101"/>
        <v>2.5830822495328061</v>
      </c>
      <c r="AY58" s="157">
        <f t="shared" si="102"/>
        <v>2.554902722610267</v>
      </c>
      <c r="AZ58" s="157">
        <f t="shared" si="103"/>
        <v>2.4572668535012139</v>
      </c>
      <c r="BA58" s="157">
        <f t="shared" si="104"/>
        <v>2.8936638936443257</v>
      </c>
      <c r="BB58" s="157">
        <f t="shared" si="105"/>
        <v>2.4755120501468113</v>
      </c>
      <c r="BC58" s="157">
        <f t="shared" si="106"/>
        <v>2.732842784012</v>
      </c>
      <c r="BD58" s="157">
        <f t="shared" si="107"/>
        <v>2.5388582443392655</v>
      </c>
      <c r="BE58" s="157"/>
      <c r="BF58" s="52"/>
      <c r="BI58" s="105"/>
    </row>
    <row r="59" spans="1:61" ht="20.100000000000001" customHeight="1">
      <c r="A59" s="121" t="s">
        <v>80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145643.5</v>
      </c>
      <c r="Q59" s="202">
        <v>170604.45999999996</v>
      </c>
      <c r="R59" s="202"/>
      <c r="S59" s="52" t="str">
        <f t="shared" si="91"/>
        <v/>
      </c>
      <c r="U59" s="109" t="s">
        <v>80</v>
      </c>
      <c r="V59" s="117">
        <v>27788.44999999999</v>
      </c>
      <c r="W59" s="154">
        <v>28869.683000000026</v>
      </c>
      <c r="X59" s="154">
        <v>26669.555999999982</v>
      </c>
      <c r="Y59" s="154">
        <v>36191.052999999971</v>
      </c>
      <c r="Z59" s="154">
        <v>36827.313000000016</v>
      </c>
      <c r="AA59" s="154">
        <v>34137.561000000023</v>
      </c>
      <c r="AB59" s="154">
        <v>30078.559999999987</v>
      </c>
      <c r="AC59" s="154">
        <v>32961.33</v>
      </c>
      <c r="AD59" s="154">
        <v>30391.468000000001</v>
      </c>
      <c r="AE59" s="154">
        <v>34622.571999999993</v>
      </c>
      <c r="AF59" s="154">
        <v>49065.408999999992</v>
      </c>
      <c r="AG59" s="154">
        <v>50534.001999999964</v>
      </c>
      <c r="AH59" s="154">
        <v>54674.304000000055</v>
      </c>
      <c r="AI59" s="154">
        <v>44696.855999999992</v>
      </c>
      <c r="AJ59" s="154">
        <v>45783.413999999968</v>
      </c>
      <c r="AK59" s="154">
        <v>50553.93800000006</v>
      </c>
      <c r="AL59" s="119"/>
      <c r="AM59" s="52" t="str">
        <f t="shared" si="110"/>
        <v/>
      </c>
      <c r="AO59" s="198">
        <f t="shared" si="92"/>
        <v>2.0176378539558204</v>
      </c>
      <c r="AP59" s="157">
        <f t="shared" si="93"/>
        <v>2.1322284964573752</v>
      </c>
      <c r="AQ59" s="157">
        <f t="shared" si="94"/>
        <v>2.0698124355501131</v>
      </c>
      <c r="AR59" s="157">
        <f t="shared" si="95"/>
        <v>2.4195441735474672</v>
      </c>
      <c r="AS59" s="157">
        <f t="shared" si="96"/>
        <v>2.2147954439362096</v>
      </c>
      <c r="AT59" s="157">
        <f t="shared" si="97"/>
        <v>2.4385642559372496</v>
      </c>
      <c r="AU59" s="157">
        <f t="shared" si="98"/>
        <v>2.6162790798815738</v>
      </c>
      <c r="AV59" s="157">
        <f t="shared" si="99"/>
        <v>2.741714467283753</v>
      </c>
      <c r="AW59" s="157">
        <f t="shared" si="100"/>
        <v>2.9662199105238427</v>
      </c>
      <c r="AX59" s="157">
        <f t="shared" si="101"/>
        <v>2.6555324622013563</v>
      </c>
      <c r="AY59" s="157">
        <f t="shared" si="102"/>
        <v>2.786435485029668</v>
      </c>
      <c r="AZ59" s="157">
        <f t="shared" si="103"/>
        <v>3.3033356079417873</v>
      </c>
      <c r="BA59" s="157">
        <f t="shared" si="104"/>
        <v>2.9680519543547716</v>
      </c>
      <c r="BB59" s="157">
        <f t="shared" si="105"/>
        <v>2.9669090697886649</v>
      </c>
      <c r="BC59" s="157">
        <f t="shared" si="106"/>
        <v>3.1435260756573391</v>
      </c>
      <c r="BD59" s="157">
        <f t="shared" si="107"/>
        <v>2.9632248770049778</v>
      </c>
      <c r="BE59" s="157"/>
      <c r="BF59" s="52"/>
      <c r="BI59" s="105"/>
    </row>
    <row r="60" spans="1:61" ht="20.100000000000001" customHeight="1">
      <c r="A60" s="121" t="s">
        <v>81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201987.18000000002</v>
      </c>
      <c r="Q60" s="202">
        <v>207756.35999999975</v>
      </c>
      <c r="R60" s="202"/>
      <c r="S60" s="52" t="str">
        <f t="shared" si="91"/>
        <v/>
      </c>
      <c r="U60" s="109" t="s">
        <v>81</v>
      </c>
      <c r="V60" s="117">
        <v>22777.257000000005</v>
      </c>
      <c r="W60" s="154">
        <v>31524.350999999995</v>
      </c>
      <c r="X60" s="154">
        <v>36803.372000000003</v>
      </c>
      <c r="Y60" s="154">
        <v>39015.558000000005</v>
      </c>
      <c r="Z60" s="154">
        <v>41900.000000000029</v>
      </c>
      <c r="AA60" s="154">
        <v>32669.316000000006</v>
      </c>
      <c r="AB60" s="154">
        <v>30619.310999999994</v>
      </c>
      <c r="AC60" s="154">
        <v>36041.668000000012</v>
      </c>
      <c r="AD60" s="154">
        <v>37442.144</v>
      </c>
      <c r="AE60" s="154">
        <v>42329.99000000002</v>
      </c>
      <c r="AF60" s="154">
        <v>56468.258000000016</v>
      </c>
      <c r="AG60" s="154">
        <v>50409.224999999999</v>
      </c>
      <c r="AH60" s="154">
        <v>53916.488000000005</v>
      </c>
      <c r="AI60" s="154">
        <v>47790.303999999967</v>
      </c>
      <c r="AJ60" s="154">
        <v>64666.687999999966</v>
      </c>
      <c r="AK60" s="154">
        <v>64690.16800000002</v>
      </c>
      <c r="AL60" s="119"/>
      <c r="AM60" s="52" t="str">
        <f t="shared" si="110"/>
        <v/>
      </c>
      <c r="AO60" s="198">
        <f t="shared" si="92"/>
        <v>2.3647140718469641</v>
      </c>
      <c r="AP60" s="157">
        <f t="shared" si="93"/>
        <v>2.2614935016861302</v>
      </c>
      <c r="AQ60" s="157">
        <f t="shared" si="94"/>
        <v>2.5580688905462297</v>
      </c>
      <c r="AR60" s="157">
        <f t="shared" si="95"/>
        <v>2.3603331049966276</v>
      </c>
      <c r="AS60" s="157">
        <f t="shared" si="96"/>
        <v>2.5709811698639262</v>
      </c>
      <c r="AT60" s="157">
        <f t="shared" si="97"/>
        <v>2.426905203187177</v>
      </c>
      <c r="AU60" s="157">
        <f t="shared" si="98"/>
        <v>2.7569178405590455</v>
      </c>
      <c r="AV60" s="157">
        <f t="shared" si="99"/>
        <v>2.568696662723287</v>
      </c>
      <c r="AW60" s="157">
        <f t="shared" si="100"/>
        <v>2.9967018158701015</v>
      </c>
      <c r="AX60" s="157">
        <f t="shared" si="101"/>
        <v>2.6446157846551293</v>
      </c>
      <c r="AY60" s="157">
        <f t="shared" si="102"/>
        <v>2.8633281235413843</v>
      </c>
      <c r="AZ60" s="157">
        <f t="shared" si="103"/>
        <v>3.0177047586960484</v>
      </c>
      <c r="BA60" s="157">
        <f t="shared" si="104"/>
        <v>3.1907721970477527</v>
      </c>
      <c r="BB60" s="157">
        <f t="shared" si="105"/>
        <v>3.0720834500865446</v>
      </c>
      <c r="BC60" s="157">
        <f t="shared" si="106"/>
        <v>3.2015243739726431</v>
      </c>
      <c r="BD60" s="157">
        <f t="shared" si="107"/>
        <v>3.1137515116264112</v>
      </c>
      <c r="BE60" s="157"/>
      <c r="BF60" s="52"/>
      <c r="BI60" s="105"/>
    </row>
    <row r="61" spans="1:61" ht="20.100000000000001" customHeight="1">
      <c r="A61" s="121" t="s">
        <v>82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172490.8299999999</v>
      </c>
      <c r="Q61" s="202">
        <v>146574.70000000001</v>
      </c>
      <c r="R61" s="202"/>
      <c r="S61" s="52" t="str">
        <f t="shared" si="91"/>
        <v/>
      </c>
      <c r="U61" s="109" t="s">
        <v>82</v>
      </c>
      <c r="V61" s="117">
        <v>25464.052000000007</v>
      </c>
      <c r="W61" s="154">
        <v>29523.48000000001</v>
      </c>
      <c r="X61" s="154">
        <v>31498.723000000002</v>
      </c>
      <c r="Y61" s="154">
        <v>30997.326000000052</v>
      </c>
      <c r="Z61" s="154">
        <v>32940.034999999967</v>
      </c>
      <c r="AA61" s="154">
        <v>29831.125000000007</v>
      </c>
      <c r="AB61" s="154">
        <v>34519.751000000018</v>
      </c>
      <c r="AC61" s="154">
        <v>30903.571</v>
      </c>
      <c r="AD61" s="154">
        <v>32156.462</v>
      </c>
      <c r="AE61" s="154">
        <v>33336.43499999999</v>
      </c>
      <c r="AF61" s="154">
        <v>49473.65399999998</v>
      </c>
      <c r="AG61" s="154">
        <v>50897.267000000043</v>
      </c>
      <c r="AH61" s="154">
        <v>57319.255000000048</v>
      </c>
      <c r="AI61" s="154">
        <v>45087.425000000017</v>
      </c>
      <c r="AJ61" s="154">
        <v>51767.551999999981</v>
      </c>
      <c r="AK61" s="154">
        <v>48935.748999999982</v>
      </c>
      <c r="AL61" s="119"/>
      <c r="AM61" s="52" t="str">
        <f t="shared" si="110"/>
        <v/>
      </c>
      <c r="AO61" s="198">
        <f t="shared" ref="AO61:AP67" si="111">(V61/B61)*10</f>
        <v>1.9784200067392308</v>
      </c>
      <c r="AP61" s="157">
        <f t="shared" si="111"/>
        <v>1.9672226836151285</v>
      </c>
      <c r="AQ61" s="157">
        <f t="shared" ref="AQ61:BB63" si="112">IF(X61="","",(X61/D61)*10)</f>
        <v>2.1967931517532344</v>
      </c>
      <c r="AR61" s="157">
        <f t="shared" si="112"/>
        <v>2.3729260081576027</v>
      </c>
      <c r="AS61" s="157">
        <f t="shared" si="112"/>
        <v>2.4758168420606395</v>
      </c>
      <c r="AT61" s="157">
        <f t="shared" si="112"/>
        <v>2.4958910965727048</v>
      </c>
      <c r="AU61" s="157">
        <f t="shared" si="112"/>
        <v>2.8239750172941114</v>
      </c>
      <c r="AV61" s="157">
        <f t="shared" si="112"/>
        <v>2.95999563618712</v>
      </c>
      <c r="AW61" s="157">
        <f t="shared" si="112"/>
        <v>2.8613877922934243</v>
      </c>
      <c r="AX61" s="157">
        <f t="shared" si="112"/>
        <v>2.7146381384743794</v>
      </c>
      <c r="AY61" s="157">
        <f t="shared" si="112"/>
        <v>2.7936391721613445</v>
      </c>
      <c r="AZ61" s="157">
        <f t="shared" si="112"/>
        <v>3.094595117974555</v>
      </c>
      <c r="BA61" s="157">
        <f t="shared" si="112"/>
        <v>2.9794973919702468</v>
      </c>
      <c r="BB61" s="157">
        <f t="shared" si="112"/>
        <v>3.0009551822447307</v>
      </c>
      <c r="BC61" s="157">
        <f t="shared" ref="BC61:BC63" si="113">IF(AJ61="","",(AJ61/P61)*10)</f>
        <v>3.0011770480784405</v>
      </c>
      <c r="BD61" s="157">
        <f t="shared" ref="BD61:BD63" si="114">IF(AK61="","",(AK61/Q61)*10)</f>
        <v>3.3386218085385799</v>
      </c>
      <c r="BE61" s="157" t="str">
        <f t="shared" ref="BE61:BE63" si="115">IF(AL61="","",(AL61/R61)*10)</f>
        <v/>
      </c>
      <c r="BF61" s="52" t="str">
        <f t="shared" si="109"/>
        <v/>
      </c>
      <c r="BI61" s="105"/>
    </row>
    <row r="62" spans="1:61" ht="20.100000000000001" customHeight="1" thickBot="1">
      <c r="A62" s="122" t="s">
        <v>83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117416.39999999997</v>
      </c>
      <c r="Q62" s="203">
        <v>124044.41999999987</v>
      </c>
      <c r="R62" s="203"/>
      <c r="S62" s="52" t="str">
        <f t="shared" si="91"/>
        <v/>
      </c>
      <c r="U62" s="110" t="s">
        <v>83</v>
      </c>
      <c r="V62" s="196">
        <v>15596.707000000013</v>
      </c>
      <c r="W62" s="155">
        <v>18332.828999999987</v>
      </c>
      <c r="X62" s="155">
        <v>21648.361999999994</v>
      </c>
      <c r="Y62" s="155">
        <v>20693.550999999999</v>
      </c>
      <c r="Z62" s="155">
        <v>23770.443999999989</v>
      </c>
      <c r="AA62" s="155">
        <v>22065.902999999984</v>
      </c>
      <c r="AB62" s="155">
        <v>24906.423000000003</v>
      </c>
      <c r="AC62" s="155">
        <v>28016.947000000004</v>
      </c>
      <c r="AD62" s="155">
        <v>26292.933000000001</v>
      </c>
      <c r="AE62" s="155">
        <v>27722.498999999978</v>
      </c>
      <c r="AF62" s="155">
        <v>34797.590000000011</v>
      </c>
      <c r="AG62" s="155">
        <v>34642.825000000055</v>
      </c>
      <c r="AH62" s="155">
        <v>33056.706999999988</v>
      </c>
      <c r="AI62" s="155">
        <v>35940.125999999989</v>
      </c>
      <c r="AJ62" s="155">
        <v>37743.593999999932</v>
      </c>
      <c r="AK62" s="155">
        <v>37782.344999999994</v>
      </c>
      <c r="AL62" s="123"/>
      <c r="AM62" s="52" t="str">
        <f t="shared" si="110"/>
        <v/>
      </c>
      <c r="AO62" s="198">
        <f t="shared" si="111"/>
        <v>2.0408556968710365</v>
      </c>
      <c r="AP62" s="157">
        <f t="shared" si="111"/>
        <v>1.8586959199657298</v>
      </c>
      <c r="AQ62" s="157">
        <f t="shared" si="112"/>
        <v>2.3103681372605527</v>
      </c>
      <c r="AR62" s="157">
        <f t="shared" si="112"/>
        <v>2.494909882777443</v>
      </c>
      <c r="AS62" s="157">
        <f t="shared" si="112"/>
        <v>2.357121537342076</v>
      </c>
      <c r="AT62" s="157">
        <f t="shared" si="112"/>
        <v>2.6659387435479127</v>
      </c>
      <c r="AU62" s="157">
        <f t="shared" si="112"/>
        <v>3.190162257970441</v>
      </c>
      <c r="AV62" s="157">
        <f t="shared" si="112"/>
        <v>3.0157583548138938</v>
      </c>
      <c r="AW62" s="157">
        <f t="shared" si="112"/>
        <v>3.3894753383554024</v>
      </c>
      <c r="AX62" s="157">
        <f t="shared" si="112"/>
        <v>3.080067195408315</v>
      </c>
      <c r="AY62" s="157">
        <f t="shared" si="112"/>
        <v>2.920769071613742</v>
      </c>
      <c r="AZ62" s="157">
        <f t="shared" si="112"/>
        <v>2.7992960150697193</v>
      </c>
      <c r="BA62" s="157">
        <f t="shared" si="112"/>
        <v>3.0658930312246784</v>
      </c>
      <c r="BB62" s="157">
        <f t="shared" si="112"/>
        <v>3.2488675331789625</v>
      </c>
      <c r="BC62" s="157">
        <f t="shared" si="113"/>
        <v>3.2145078540987408</v>
      </c>
      <c r="BD62" s="157">
        <f t="shared" si="114"/>
        <v>3.0458721964277018</v>
      </c>
      <c r="BE62" s="157" t="str">
        <f t="shared" si="115"/>
        <v/>
      </c>
      <c r="BF62" s="52" t="str">
        <f t="shared" si="109"/>
        <v/>
      </c>
      <c r="BI62" s="105"/>
    </row>
    <row r="63" spans="1:61" ht="20.100000000000001" customHeight="1" thickBot="1">
      <c r="A63" s="35" t="str">
        <f>A19</f>
        <v>jan-fev</v>
      </c>
      <c r="B63" s="167">
        <f>SUM(B51:B52)</f>
        <v>149857.47000000003</v>
      </c>
      <c r="C63" s="168">
        <f t="shared" ref="C63:R63" si="116">SUM(C51:C52)</f>
        <v>162892.11000000002</v>
      </c>
      <c r="D63" s="168">
        <f t="shared" si="116"/>
        <v>215571.30000000005</v>
      </c>
      <c r="E63" s="168">
        <f t="shared" si="116"/>
        <v>204269.73999999993</v>
      </c>
      <c r="F63" s="168">
        <f t="shared" si="116"/>
        <v>204379.53999999986</v>
      </c>
      <c r="G63" s="168">
        <f t="shared" si="116"/>
        <v>184303.72999999998</v>
      </c>
      <c r="H63" s="168">
        <f t="shared" si="116"/>
        <v>142713.62000000005</v>
      </c>
      <c r="I63" s="168">
        <f t="shared" si="116"/>
        <v>181710.77000000002</v>
      </c>
      <c r="J63" s="168">
        <f t="shared" si="116"/>
        <v>184412.54</v>
      </c>
      <c r="K63" s="168">
        <f t="shared" si="116"/>
        <v>214429.81999999983</v>
      </c>
      <c r="L63" s="168">
        <f t="shared" si="116"/>
        <v>250063.33000000013</v>
      </c>
      <c r="M63" s="168">
        <f t="shared" si="116"/>
        <v>245923.52999999991</v>
      </c>
      <c r="N63" s="168">
        <f t="shared" si="116"/>
        <v>267064.49999999977</v>
      </c>
      <c r="O63" s="168">
        <f t="shared" si="116"/>
        <v>262886.2899999998</v>
      </c>
      <c r="P63" s="168">
        <f t="shared" si="116"/>
        <v>264066.0400000001</v>
      </c>
      <c r="Q63" s="169">
        <f t="shared" si="116"/>
        <v>291489.56999999972</v>
      </c>
      <c r="R63" s="167">
        <f t="shared" si="116"/>
        <v>258023.02000000002</v>
      </c>
      <c r="S63" s="57">
        <f t="shared" si="91"/>
        <v>-0.11481216978020768</v>
      </c>
      <c r="U63" s="109"/>
      <c r="V63" s="167">
        <f>SUM(V51:V52)</f>
        <v>28617.237999999998</v>
      </c>
      <c r="W63" s="168">
        <f t="shared" ref="W63:AL63" si="117">SUM(W51:W52)</f>
        <v>33789.53899999999</v>
      </c>
      <c r="X63" s="168">
        <f t="shared" si="117"/>
        <v>38572.163000000015</v>
      </c>
      <c r="Y63" s="168">
        <f t="shared" si="117"/>
        <v>42515.231999999996</v>
      </c>
      <c r="Z63" s="168">
        <f t="shared" si="117"/>
        <v>40111.077999999994</v>
      </c>
      <c r="AA63" s="168">
        <f t="shared" si="117"/>
        <v>38164.793999999987</v>
      </c>
      <c r="AB63" s="168">
        <f t="shared" si="117"/>
        <v>37139.800999999978</v>
      </c>
      <c r="AC63" s="168">
        <f t="shared" si="117"/>
        <v>44773.481999999989</v>
      </c>
      <c r="AD63" s="168">
        <f t="shared" si="117"/>
        <v>48465.95</v>
      </c>
      <c r="AE63" s="168">
        <f t="shared" si="117"/>
        <v>54182.653000000013</v>
      </c>
      <c r="AF63" s="168">
        <f t="shared" si="117"/>
        <v>63381.117000000027</v>
      </c>
      <c r="AG63" s="168">
        <f t="shared" si="117"/>
        <v>61462.572000000036</v>
      </c>
      <c r="AH63" s="168">
        <f t="shared" si="117"/>
        <v>73130.030000000042</v>
      </c>
      <c r="AI63" s="168">
        <f t="shared" si="117"/>
        <v>72579.591000000044</v>
      </c>
      <c r="AJ63" s="168">
        <f t="shared" si="117"/>
        <v>77552.241999999969</v>
      </c>
      <c r="AK63" s="168">
        <f t="shared" si="117"/>
        <v>80423.16200000004</v>
      </c>
      <c r="AL63" s="169">
        <f t="shared" si="117"/>
        <v>69584.704999999987</v>
      </c>
      <c r="AM63" s="57">
        <f t="shared" si="110"/>
        <v>-0.13476785456408749</v>
      </c>
      <c r="AO63" s="199">
        <f t="shared" si="111"/>
        <v>1.9096303974703424</v>
      </c>
      <c r="AP63" s="173">
        <f t="shared" si="111"/>
        <v>2.0743508694190274</v>
      </c>
      <c r="AQ63" s="173">
        <f t="shared" si="112"/>
        <v>1.7892995496153712</v>
      </c>
      <c r="AR63" s="173">
        <f t="shared" si="112"/>
        <v>2.0813279539103546</v>
      </c>
      <c r="AS63" s="173">
        <f t="shared" si="112"/>
        <v>1.9625779566780521</v>
      </c>
      <c r="AT63" s="173">
        <f t="shared" si="112"/>
        <v>2.0707553775498733</v>
      </c>
      <c r="AU63" s="173">
        <f t="shared" si="112"/>
        <v>2.6024005977845679</v>
      </c>
      <c r="AV63" s="173">
        <f t="shared" si="112"/>
        <v>2.4639971532782559</v>
      </c>
      <c r="AW63" s="173">
        <f t="shared" si="112"/>
        <v>2.6281265905236162</v>
      </c>
      <c r="AX63" s="173">
        <f t="shared" si="112"/>
        <v>2.5268245340130422</v>
      </c>
      <c r="AY63" s="173">
        <f t="shared" si="112"/>
        <v>2.5346026144657037</v>
      </c>
      <c r="AZ63" s="173">
        <f t="shared" si="112"/>
        <v>2.4992554392822868</v>
      </c>
      <c r="BA63" s="173">
        <f t="shared" si="112"/>
        <v>2.7382909372080566</v>
      </c>
      <c r="BB63" s="173">
        <f t="shared" si="112"/>
        <v>2.7608739504825492</v>
      </c>
      <c r="BC63" s="173">
        <f t="shared" si="113"/>
        <v>2.9368502666984342</v>
      </c>
      <c r="BD63" s="173">
        <f t="shared" si="114"/>
        <v>2.7590408123350736</v>
      </c>
      <c r="BE63" s="173">
        <f t="shared" si="115"/>
        <v>2.696840964034914</v>
      </c>
      <c r="BF63" s="61">
        <f t="shared" si="109"/>
        <v>-2.2544011680464285E-2</v>
      </c>
      <c r="BI63" s="105"/>
    </row>
    <row r="64" spans="1:61" ht="20.100000000000001" customHeight="1">
      <c r="A64" s="121" t="s">
        <v>84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18">SUM(E51:E53)</f>
        <v>307586.39999999991</v>
      </c>
      <c r="F64" s="154">
        <f t="shared" si="118"/>
        <v>312002.81999999983</v>
      </c>
      <c r="G64" s="154">
        <f t="shared" si="118"/>
        <v>314085.74999999994</v>
      </c>
      <c r="H64" s="154">
        <f t="shared" si="118"/>
        <v>225185.55999999994</v>
      </c>
      <c r="I64" s="154">
        <f t="shared" si="118"/>
        <v>291368.51999999996</v>
      </c>
      <c r="J64" s="154">
        <f t="shared" si="118"/>
        <v>290915.21000000002</v>
      </c>
      <c r="K64" s="154">
        <f t="shared" si="118"/>
        <v>314581.43999999971</v>
      </c>
      <c r="L64" s="154">
        <f t="shared" si="118"/>
        <v>387624.22000000009</v>
      </c>
      <c r="M64" s="154">
        <f t="shared" si="118"/>
        <v>406414.74999999977</v>
      </c>
      <c r="N64" s="154">
        <f t="shared" si="118"/>
        <v>411776.26999999984</v>
      </c>
      <c r="O64" s="154">
        <f t="shared" ref="O64:Q64" si="119">SUM(O51:O53)</f>
        <v>412801.68999999994</v>
      </c>
      <c r="P64" s="154">
        <f t="shared" ref="P64" si="120">SUM(P51:P53)</f>
        <v>411153.37999999995</v>
      </c>
      <c r="Q64" s="154">
        <f t="shared" si="119"/>
        <v>437098.29999999946</v>
      </c>
      <c r="R64" s="154"/>
      <c r="S64" s="52" t="str">
        <f t="shared" si="91"/>
        <v/>
      </c>
      <c r="U64" s="108" t="s">
        <v>84</v>
      </c>
      <c r="V64" s="117">
        <f>SUM(V51:V53)</f>
        <v>45609.39</v>
      </c>
      <c r="W64" s="154">
        <f>SUM(W51:W53)</f>
        <v>53062.921000000002</v>
      </c>
      <c r="X64" s="154">
        <f>SUM(X51:X53)</f>
        <v>61321.651000000027</v>
      </c>
      <c r="Y64" s="154">
        <f>SUM(Y51:Y53)</f>
        <v>63351.315999999992</v>
      </c>
      <c r="Z64" s="154">
        <f t="shared" ref="Z64:AK64" si="121">SUM(Z51:Z53)</f>
        <v>61448.611999999994</v>
      </c>
      <c r="AA64" s="154">
        <f t="shared" si="121"/>
        <v>65590.697999999975</v>
      </c>
      <c r="AB64" s="154">
        <f t="shared" si="121"/>
        <v>58604.442999999985</v>
      </c>
      <c r="AC64" s="154">
        <f t="shared" si="121"/>
        <v>74095.891999999963</v>
      </c>
      <c r="AD64" s="154">
        <f t="shared" si="121"/>
        <v>76343.599000000002</v>
      </c>
      <c r="AE64" s="154">
        <f t="shared" si="121"/>
        <v>80321.476000000039</v>
      </c>
      <c r="AF64" s="154">
        <f t="shared" si="121"/>
        <v>99368.438000000038</v>
      </c>
      <c r="AG64" s="154">
        <f t="shared" si="121"/>
        <v>107006.38200000001</v>
      </c>
      <c r="AH64" s="154">
        <f t="shared" si="121"/>
        <v>114366.99700000009</v>
      </c>
      <c r="AI64" s="154">
        <f t="shared" ref="AI64:AJ64" si="122">SUM(AI51:AI53)</f>
        <v>116285.541</v>
      </c>
      <c r="AJ64" s="154">
        <f t="shared" si="122"/>
        <v>121877.28199999995</v>
      </c>
      <c r="AK64" s="154">
        <f t="shared" si="121"/>
        <v>120174.49600000003</v>
      </c>
      <c r="AL64" s="119" t="str">
        <f>IF(AL53="","",SUM(AL51:AL53))</f>
        <v/>
      </c>
      <c r="AM64" s="52" t="str">
        <f t="shared" si="110"/>
        <v/>
      </c>
      <c r="AO64" s="197">
        <f t="shared" si="111"/>
        <v>1.9450344091466372</v>
      </c>
      <c r="AP64" s="156">
        <f t="shared" si="111"/>
        <v>1.9790475308153666</v>
      </c>
      <c r="AQ64" s="156">
        <f t="shared" ref="AQ64:BB66" si="123">(X64/D64)*10</f>
        <v>1.7976382565582869</v>
      </c>
      <c r="AR64" s="156">
        <f t="shared" si="123"/>
        <v>2.0596266935079059</v>
      </c>
      <c r="AS64" s="156">
        <f t="shared" si="123"/>
        <v>1.9694889937212756</v>
      </c>
      <c r="AT64" s="156">
        <f t="shared" si="123"/>
        <v>2.0883054388809423</v>
      </c>
      <c r="AU64" s="156">
        <f t="shared" si="123"/>
        <v>2.6024956040698171</v>
      </c>
      <c r="AV64" s="156">
        <f t="shared" si="123"/>
        <v>2.5430301118322589</v>
      </c>
      <c r="AW64" s="156">
        <f t="shared" si="123"/>
        <v>2.6242560160398627</v>
      </c>
      <c r="AX64" s="156">
        <f t="shared" si="123"/>
        <v>2.5532808292822393</v>
      </c>
      <c r="AY64" s="156">
        <f t="shared" si="123"/>
        <v>2.5635250036749513</v>
      </c>
      <c r="AZ64" s="156">
        <f t="shared" si="123"/>
        <v>2.6329354926217627</v>
      </c>
      <c r="BA64" s="156">
        <f t="shared" si="123"/>
        <v>2.7774062113875608</v>
      </c>
      <c r="BB64" s="156">
        <f t="shared" si="123"/>
        <v>2.8169831620602137</v>
      </c>
      <c r="BC64" s="156">
        <f t="shared" ref="BC64:BC66" si="124">(AJ64/P64)*10</f>
        <v>2.9642777593121079</v>
      </c>
      <c r="BD64" s="156">
        <f t="shared" ref="BD64:BD66" si="125">(AK64/Q64)*10</f>
        <v>2.7493700158522731</v>
      </c>
      <c r="BE64" s="156"/>
      <c r="BF64" s="61"/>
    </row>
    <row r="65" spans="1:58" ht="20.100000000000001" customHeight="1">
      <c r="A65" s="121" t="s">
        <v>85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26">SUM(E54:E56)</f>
        <v>341280.04000000004</v>
      </c>
      <c r="F65" s="154">
        <f t="shared" si="126"/>
        <v>330986.2099999999</v>
      </c>
      <c r="G65" s="154">
        <f t="shared" si="126"/>
        <v>352389.62000000011</v>
      </c>
      <c r="H65" s="154">
        <f t="shared" si="126"/>
        <v>271249.88999999984</v>
      </c>
      <c r="I65" s="154">
        <f t="shared" si="126"/>
        <v>338059.84999999963</v>
      </c>
      <c r="J65" s="154">
        <f t="shared" si="126"/>
        <v>341622.02</v>
      </c>
      <c r="K65" s="154">
        <f t="shared" si="126"/>
        <v>348164.02999999968</v>
      </c>
      <c r="L65" s="154">
        <f t="shared" si="126"/>
        <v>373006.16999999981</v>
      </c>
      <c r="M65" s="154">
        <f t="shared" si="126"/>
        <v>455027.89</v>
      </c>
      <c r="N65" s="154">
        <f t="shared" si="126"/>
        <v>411180.44999999978</v>
      </c>
      <c r="O65" s="154">
        <f t="shared" ref="O65:Q65" si="127">SUM(O54:O56)</f>
        <v>458853.4600000002</v>
      </c>
      <c r="P65" s="154">
        <f t="shared" ref="P65" si="128">SUM(P54:P56)</f>
        <v>468166.85999999981</v>
      </c>
      <c r="Q65" s="154">
        <f t="shared" si="127"/>
        <v>458080.62999999977</v>
      </c>
      <c r="R65" s="154" t="str">
        <f>IF(R56="","",SUM(R54:R56))</f>
        <v/>
      </c>
      <c r="S65" s="52" t="str">
        <f t="shared" si="91"/>
        <v/>
      </c>
      <c r="U65" s="109" t="s">
        <v>85</v>
      </c>
      <c r="V65" s="117">
        <f>SUM(V54:V56)</f>
        <v>52069.507000000012</v>
      </c>
      <c r="W65" s="154">
        <f>SUM(W54:W56)</f>
        <v>57799.210999999981</v>
      </c>
      <c r="X65" s="154">
        <f>SUM(X54:X56)</f>
        <v>67284.703999999983</v>
      </c>
      <c r="Y65" s="154">
        <f>SUM(Y54:Y56)</f>
        <v>68302.889999999985</v>
      </c>
      <c r="Z65" s="154">
        <f t="shared" ref="Z65:AK65" si="129">SUM(Z54:Z56)</f>
        <v>68997.127000000022</v>
      </c>
      <c r="AA65" s="154">
        <f t="shared" si="129"/>
        <v>75648.96299999996</v>
      </c>
      <c r="AB65" s="154">
        <f t="shared" si="129"/>
        <v>65293.128000000026</v>
      </c>
      <c r="AC65" s="154">
        <f t="shared" si="129"/>
        <v>80241.398000000045</v>
      </c>
      <c r="AD65" s="154">
        <f t="shared" si="129"/>
        <v>84590.548999999999</v>
      </c>
      <c r="AE65" s="154">
        <f t="shared" si="129"/>
        <v>84889.636000000028</v>
      </c>
      <c r="AF65" s="154">
        <f t="shared" si="129"/>
        <v>93771.617999999988</v>
      </c>
      <c r="AG65" s="154">
        <f t="shared" si="129"/>
        <v>121302.12800000008</v>
      </c>
      <c r="AH65" s="154">
        <f t="shared" si="129"/>
        <v>117899.58700000003</v>
      </c>
      <c r="AI65" s="154">
        <f t="shared" ref="AI65:AJ65" si="130">SUM(AI54:AI56)</f>
        <v>136371.95699999994</v>
      </c>
      <c r="AJ65" s="154">
        <f t="shared" si="130"/>
        <v>135087.16200000007</v>
      </c>
      <c r="AK65" s="154">
        <f t="shared" si="129"/>
        <v>129572.32499999992</v>
      </c>
      <c r="AL65" s="119" t="str">
        <f>IF(AL56="","",SUM(AL54:AL56))</f>
        <v/>
      </c>
      <c r="AM65" s="52" t="str">
        <f t="shared" si="110"/>
        <v/>
      </c>
      <c r="AO65" s="198">
        <f t="shared" si="111"/>
        <v>1.9239920608248851</v>
      </c>
      <c r="AP65" s="157">
        <f t="shared" si="111"/>
        <v>1.7497338733485361</v>
      </c>
      <c r="AQ65" s="157">
        <f t="shared" si="123"/>
        <v>1.8123227987763368</v>
      </c>
      <c r="AR65" s="157">
        <f t="shared" si="123"/>
        <v>2.0013737105750451</v>
      </c>
      <c r="AS65" s="157">
        <f t="shared" si="123"/>
        <v>2.0845921949437121</v>
      </c>
      <c r="AT65" s="157">
        <f t="shared" si="123"/>
        <v>2.1467420918924893</v>
      </c>
      <c r="AU65" s="157">
        <f t="shared" si="123"/>
        <v>2.4071209024269122</v>
      </c>
      <c r="AV65" s="157">
        <f t="shared" si="123"/>
        <v>2.3735855648045794</v>
      </c>
      <c r="AW65" s="157">
        <f t="shared" si="123"/>
        <v>2.4761445119960355</v>
      </c>
      <c r="AX65" s="157">
        <f t="shared" si="123"/>
        <v>2.4382081055300313</v>
      </c>
      <c r="AY65" s="157">
        <f t="shared" si="123"/>
        <v>2.5139428122596481</v>
      </c>
      <c r="AZ65" s="157">
        <f t="shared" si="123"/>
        <v>2.6658174293448273</v>
      </c>
      <c r="BA65" s="157">
        <f t="shared" si="123"/>
        <v>2.8673441794229291</v>
      </c>
      <c r="BB65" s="157">
        <f t="shared" si="123"/>
        <v>2.972015444756587</v>
      </c>
      <c r="BC65" s="157">
        <f t="shared" si="124"/>
        <v>2.8854490469487764</v>
      </c>
      <c r="BD65" s="157">
        <f t="shared" si="125"/>
        <v>2.8285920974218008</v>
      </c>
      <c r="BE65" s="157" t="str">
        <f>IF(AL65="","",(AL65/R65)*10)</f>
        <v/>
      </c>
      <c r="BF65" s="52" t="str">
        <f t="shared" si="109"/>
        <v/>
      </c>
    </row>
    <row r="66" spans="1:58" ht="20.100000000000001" customHeight="1">
      <c r="A66" s="121" t="s">
        <v>86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31">SUM(E57:E59)</f>
        <v>374827.90000000014</v>
      </c>
      <c r="F66" s="154">
        <f t="shared" si="131"/>
        <v>411823.39999999991</v>
      </c>
      <c r="G66" s="154">
        <f t="shared" si="131"/>
        <v>392287.49999999988</v>
      </c>
      <c r="H66" s="154">
        <f t="shared" si="131"/>
        <v>324909.64999999991</v>
      </c>
      <c r="I66" s="154">
        <f t="shared" si="131"/>
        <v>335894.45999999973</v>
      </c>
      <c r="J66" s="154">
        <f t="shared" si="131"/>
        <v>323029.73000000004</v>
      </c>
      <c r="K66" s="154">
        <f t="shared" si="131"/>
        <v>359624.85999999987</v>
      </c>
      <c r="L66" s="154">
        <f t="shared" si="131"/>
        <v>485561.99000000028</v>
      </c>
      <c r="M66" s="154">
        <f t="shared" si="131"/>
        <v>462583.7999999997</v>
      </c>
      <c r="N66" s="154">
        <f t="shared" si="131"/>
        <v>492833.60999999993</v>
      </c>
      <c r="O66" s="154">
        <f t="shared" ref="O66:Q66" si="132">SUM(O57:O59)</f>
        <v>489114.31000000017</v>
      </c>
      <c r="P66" s="154">
        <f t="shared" ref="P66" si="133">SUM(P57:P59)</f>
        <v>507658.45000000007</v>
      </c>
      <c r="Q66" s="154">
        <f t="shared" si="132"/>
        <v>548481.68999999959</v>
      </c>
      <c r="R66" s="154" t="str">
        <f>IF(R59="","",SUM(R57:R59))</f>
        <v/>
      </c>
      <c r="S66" s="52" t="str">
        <f t="shared" si="91"/>
        <v/>
      </c>
      <c r="U66" s="109" t="s">
        <v>86</v>
      </c>
      <c r="V66" s="117">
        <f>SUM(V57:V59)</f>
        <v>66706.640000000043</v>
      </c>
      <c r="W66" s="154">
        <f>SUM(W57:W59)</f>
        <v>75687.896000000008</v>
      </c>
      <c r="X66" s="154">
        <f>SUM(X57:X59)</f>
        <v>78884.929000000004</v>
      </c>
      <c r="Y66" s="154">
        <f>SUM(Y57:Y59)</f>
        <v>90834.866999999969</v>
      </c>
      <c r="Z66" s="154">
        <f t="shared" ref="Z66:AK66" si="134">SUM(Z57:Z59)</f>
        <v>90275.416000000056</v>
      </c>
      <c r="AA66" s="154">
        <f t="shared" si="134"/>
        <v>87840.50900000002</v>
      </c>
      <c r="AB66" s="154">
        <f t="shared" si="134"/>
        <v>78765.768000000011</v>
      </c>
      <c r="AC66" s="154">
        <f t="shared" si="134"/>
        <v>86377.072000000029</v>
      </c>
      <c r="AD66" s="154">
        <f t="shared" si="134"/>
        <v>89313.755000000005</v>
      </c>
      <c r="AE66" s="154">
        <f t="shared" si="134"/>
        <v>95872.349999999977</v>
      </c>
      <c r="AF66" s="154">
        <f t="shared" si="134"/>
        <v>128355.976</v>
      </c>
      <c r="AG66" s="154">
        <f t="shared" si="134"/>
        <v>133533.43400000001</v>
      </c>
      <c r="AH66" s="154">
        <f t="shared" si="134"/>
        <v>144237.76400000011</v>
      </c>
      <c r="AI66" s="154">
        <f t="shared" ref="AI66:AJ66" si="135">SUM(AI57:AI59)</f>
        <v>138745.30100000001</v>
      </c>
      <c r="AJ66" s="154">
        <f t="shared" si="135"/>
        <v>146549.62399999992</v>
      </c>
      <c r="AK66" s="154">
        <f t="shared" si="134"/>
        <v>148549.47200000007</v>
      </c>
      <c r="AL66" s="119" t="str">
        <f>IF(AL59="","",SUM(AL57:AL59))</f>
        <v/>
      </c>
      <c r="AM66" s="52" t="str">
        <f t="shared" si="110"/>
        <v/>
      </c>
      <c r="AO66" s="198">
        <f t="shared" si="111"/>
        <v>1.8380654168220978</v>
      </c>
      <c r="AP66" s="157">
        <f t="shared" si="111"/>
        <v>1.8450697519866253</v>
      </c>
      <c r="AQ66" s="157">
        <f t="shared" si="123"/>
        <v>1.959075682997454</v>
      </c>
      <c r="AR66" s="157">
        <f t="shared" si="123"/>
        <v>2.4233752876986996</v>
      </c>
      <c r="AS66" s="157">
        <f t="shared" si="123"/>
        <v>2.1920904931579916</v>
      </c>
      <c r="AT66" s="157">
        <f t="shared" si="123"/>
        <v>2.2391870503138653</v>
      </c>
      <c r="AU66" s="157">
        <f t="shared" si="123"/>
        <v>2.4242360299240122</v>
      </c>
      <c r="AV66" s="157">
        <f t="shared" si="123"/>
        <v>2.5715539339350846</v>
      </c>
      <c r="AW66" s="157">
        <f t="shared" si="123"/>
        <v>2.764877245199691</v>
      </c>
      <c r="AX66" s="157">
        <f t="shared" si="123"/>
        <v>2.6658988480384815</v>
      </c>
      <c r="AY66" s="157">
        <f t="shared" si="123"/>
        <v>2.643451889634111</v>
      </c>
      <c r="AZ66" s="157">
        <f t="shared" si="123"/>
        <v>2.8866863474250524</v>
      </c>
      <c r="BA66" s="157">
        <f t="shared" si="123"/>
        <v>2.9267030712454885</v>
      </c>
      <c r="BB66" s="157">
        <f t="shared" si="123"/>
        <v>2.836664112321718</v>
      </c>
      <c r="BC66" s="157">
        <f t="shared" si="124"/>
        <v>2.8867760203735386</v>
      </c>
      <c r="BD66" s="157">
        <f t="shared" si="125"/>
        <v>2.7083761355825784</v>
      </c>
      <c r="BE66" s="157" t="str">
        <f>IF(AL66="","",(AL66/R66)*10)</f>
        <v/>
      </c>
      <c r="BF66" s="52" t="str">
        <f t="shared" si="109"/>
        <v/>
      </c>
    </row>
    <row r="67" spans="1:58" ht="20.100000000000001" customHeight="1" thickBot="1">
      <c r="A67" s="122" t="s">
        <v>87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36">IF(E62="","",SUM(E60:E62))</f>
        <v>378869.0400000001</v>
      </c>
      <c r="F67" s="155">
        <f t="shared" si="136"/>
        <v>396865.16000000021</v>
      </c>
      <c r="G67" s="155">
        <f t="shared" si="136"/>
        <v>336903.74</v>
      </c>
      <c r="H67" s="155">
        <f t="shared" si="136"/>
        <v>311374.30999999976</v>
      </c>
      <c r="I67" s="155">
        <f t="shared" si="136"/>
        <v>337617.05000000005</v>
      </c>
      <c r="J67" s="155">
        <f t="shared" si="136"/>
        <v>314897.43999999994</v>
      </c>
      <c r="K67" s="155">
        <f t="shared" si="136"/>
        <v>372869.66999999981</v>
      </c>
      <c r="L67" s="155">
        <f t="shared" si="136"/>
        <v>493444.35000000033</v>
      </c>
      <c r="M67" s="155">
        <f t="shared" si="136"/>
        <v>455271.89999999967</v>
      </c>
      <c r="N67" s="155">
        <f t="shared" si="136"/>
        <v>469176.04999999987</v>
      </c>
      <c r="O67" s="155">
        <f t="shared" ref="O67:Q67" si="137">IF(O62="","",SUM(O60:O62))</f>
        <v>416430.29999999993</v>
      </c>
      <c r="P67" s="155">
        <f t="shared" ref="P67" si="138">IF(P62="","",SUM(P60:P62))</f>
        <v>491894.40999999986</v>
      </c>
      <c r="Q67" s="155">
        <f t="shared" si="137"/>
        <v>478375.47999999963</v>
      </c>
      <c r="R67" s="155" t="str">
        <f>IF(R62="","",SUM(R60:R62))</f>
        <v/>
      </c>
      <c r="S67" s="55" t="str">
        <f t="shared" si="91"/>
        <v/>
      </c>
      <c r="U67" s="110" t="s">
        <v>87</v>
      </c>
      <c r="V67" s="196">
        <f>SUM(V60:V62)</f>
        <v>63838.016000000018</v>
      </c>
      <c r="W67" s="155">
        <f>SUM(W60:W62)</f>
        <v>79380.659999999989</v>
      </c>
      <c r="X67" s="155">
        <f>IF(X62="","",SUM(X60:X62))</f>
        <v>89950.456999999995</v>
      </c>
      <c r="Y67" s="155">
        <f>IF(Y62="","",SUM(Y60:Y62))</f>
        <v>90706.435000000056</v>
      </c>
      <c r="Z67" s="155">
        <f t="shared" ref="Z67:AL67" si="139">IF(Z62="","",SUM(Z60:Z62))</f>
        <v>98610.478999999992</v>
      </c>
      <c r="AA67" s="155">
        <f t="shared" si="139"/>
        <v>84566.343999999997</v>
      </c>
      <c r="AB67" s="155">
        <f t="shared" si="139"/>
        <v>90045.485000000015</v>
      </c>
      <c r="AC67" s="155">
        <f t="shared" si="139"/>
        <v>94962.186000000016</v>
      </c>
      <c r="AD67" s="155">
        <f t="shared" si="139"/>
        <v>95891.539000000004</v>
      </c>
      <c r="AE67" s="155">
        <f t="shared" si="139"/>
        <v>103388.924</v>
      </c>
      <c r="AF67" s="155">
        <f t="shared" si="139"/>
        <v>140739.50200000001</v>
      </c>
      <c r="AG67" s="155">
        <f t="shared" si="139"/>
        <v>135949.3170000001</v>
      </c>
      <c r="AH67" s="155">
        <f t="shared" si="139"/>
        <v>144292.45000000004</v>
      </c>
      <c r="AI67" s="155">
        <f t="shared" ref="AI67:AJ67" si="140">IF(AI62="","",SUM(AI60:AI62))</f>
        <v>128817.85499999998</v>
      </c>
      <c r="AJ67" s="155">
        <f t="shared" si="140"/>
        <v>154177.83399999989</v>
      </c>
      <c r="AK67" s="155">
        <f t="shared" si="139"/>
        <v>151408.26199999999</v>
      </c>
      <c r="AL67" s="123" t="str">
        <f t="shared" si="139"/>
        <v/>
      </c>
      <c r="AM67" s="55" t="str">
        <f t="shared" si="110"/>
        <v/>
      </c>
      <c r="AO67" s="200">
        <f t="shared" si="111"/>
        <v>2.1176785143360082</v>
      </c>
      <c r="AP67" s="158">
        <f t="shared" si="111"/>
        <v>2.0453352071175841</v>
      </c>
      <c r="AQ67" s="158">
        <f t="shared" ref="AQ67:BB67" si="141">IF(X62="","",(X67/D67)*10)</f>
        <v>2.3611669003409426</v>
      </c>
      <c r="AR67" s="158">
        <f t="shared" si="141"/>
        <v>2.3941369028200361</v>
      </c>
      <c r="AS67" s="158">
        <f t="shared" si="141"/>
        <v>2.4847350923925884</v>
      </c>
      <c r="AT67" s="158">
        <f t="shared" si="141"/>
        <v>2.5101040433685897</v>
      </c>
      <c r="AU67" s="158">
        <f t="shared" si="141"/>
        <v>2.8918726467832263</v>
      </c>
      <c r="AV67" s="158">
        <f t="shared" si="141"/>
        <v>2.8127189074129992</v>
      </c>
      <c r="AW67" s="158">
        <f t="shared" si="141"/>
        <v>3.045167309076886</v>
      </c>
      <c r="AX67" s="158">
        <f t="shared" si="141"/>
        <v>2.7727898597920304</v>
      </c>
      <c r="AY67" s="158">
        <f t="shared" si="141"/>
        <v>2.852185905056972</v>
      </c>
      <c r="AZ67" s="158">
        <f t="shared" si="141"/>
        <v>2.9861126285193573</v>
      </c>
      <c r="BA67" s="158">
        <f t="shared" si="141"/>
        <v>3.0754436421040694</v>
      </c>
      <c r="BB67" s="158">
        <f t="shared" si="141"/>
        <v>3.093383334497994</v>
      </c>
      <c r="BC67" s="158">
        <f t="shared" ref="BC67" si="142">IF(AJ62="","",(AJ67/P67)*10)</f>
        <v>3.1343684918070109</v>
      </c>
      <c r="BD67" s="158">
        <f t="shared" ref="BD67" si="143">IF(AK62="","",(AK67/Q67)*10)</f>
        <v>3.1650506418096533</v>
      </c>
      <c r="BE67" s="300" t="str">
        <f>IF(AL67="","",(AL67/R67)*10)</f>
        <v/>
      </c>
      <c r="BF67" s="55" t="str">
        <f t="shared" si="109"/>
        <v/>
      </c>
    </row>
    <row r="68" spans="1:58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</row>
  </sheetData>
  <mergeCells count="24">
    <mergeCell ref="AO48:BE48"/>
    <mergeCell ref="BF48:BF49"/>
    <mergeCell ref="A48:A49"/>
    <mergeCell ref="B48:R48"/>
    <mergeCell ref="S48:S49"/>
    <mergeCell ref="U48:U49"/>
    <mergeCell ref="V48:AL48"/>
    <mergeCell ref="AM48:AM49"/>
    <mergeCell ref="AO4:BE4"/>
    <mergeCell ref="BF4:BF5"/>
    <mergeCell ref="A26:A27"/>
    <mergeCell ref="B26:R26"/>
    <mergeCell ref="S26:S27"/>
    <mergeCell ref="U26:U27"/>
    <mergeCell ref="V26:AL26"/>
    <mergeCell ref="AM26:AM27"/>
    <mergeCell ref="AO26:BE26"/>
    <mergeCell ref="BF26:BF27"/>
    <mergeCell ref="A4:A5"/>
    <mergeCell ref="B4:R4"/>
    <mergeCell ref="S4:S5"/>
    <mergeCell ref="U4:U5"/>
    <mergeCell ref="V4:AL4"/>
    <mergeCell ref="AM4:AM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B42:O45 V43:AI45 B64:O67 AK64:AK67 V42:AH42 AK20:AL23 R42:R45 Q64:Q67 R65 AL64:AL65 Q20:Q23 V20:AI23 V64:AI67 C19:P19 P64 P65:P67 AJ20:AJ23 P42:Q45 B41:R41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S29:S45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AM7:AM23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AM29:AM45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AM51:AM67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BF7:BF23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BF29:BF45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BF51:BF67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I70"/>
  <sheetViews>
    <sheetView showGridLines="0" zoomScaleNormal="100" workbookViewId="0">
      <selection activeCell="M46" sqref="M46"/>
    </sheetView>
  </sheetViews>
  <sheetFormatPr defaultRowHeight="15"/>
  <cols>
    <col min="1" max="1" width="18.7109375" customWidth="1"/>
    <col min="2" max="3" width="9.7109375" bestFit="1" customWidth="1"/>
    <col min="6" max="15" width="9.7109375" bestFit="1" customWidth="1"/>
    <col min="16" max="16" width="9.7109375" customWidth="1"/>
    <col min="19" max="19" width="10.140625" customWidth="1"/>
    <col min="20" max="20" width="1.7109375" customWidth="1"/>
    <col min="21" max="21" width="18.7109375" hidden="1" customWidth="1"/>
    <col min="39" max="39" width="10" customWidth="1"/>
    <col min="40" max="40" width="1.7109375" customWidth="1"/>
    <col min="58" max="58" width="10" customWidth="1"/>
    <col min="60" max="61" width="9.140625" style="101"/>
  </cols>
  <sheetData>
    <row r="1" spans="1:61" ht="15.75">
      <c r="A1" s="4" t="s">
        <v>98</v>
      </c>
    </row>
    <row r="3" spans="1:61" ht="15.75" thickBot="1">
      <c r="M3" s="119"/>
      <c r="N3" s="119"/>
      <c r="O3" s="119"/>
      <c r="P3" s="119"/>
      <c r="Q3" s="119"/>
      <c r="S3" s="205" t="s">
        <v>1</v>
      </c>
      <c r="AM3" s="286">
        <v>1000</v>
      </c>
      <c r="BF3" s="286" t="s">
        <v>46</v>
      </c>
    </row>
    <row r="4" spans="1:61" ht="20.100000000000001" customHeight="1">
      <c r="A4" s="441" t="s">
        <v>3</v>
      </c>
      <c r="B4" s="443" t="s">
        <v>70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8"/>
      <c r="S4" s="446" t="s">
        <v>154</v>
      </c>
      <c r="U4" s="444" t="s">
        <v>3</v>
      </c>
      <c r="V4" s="436" t="s">
        <v>70</v>
      </c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7"/>
      <c r="AL4" s="438"/>
      <c r="AM4" s="448" t="s">
        <v>154</v>
      </c>
      <c r="AO4" s="436" t="s">
        <v>70</v>
      </c>
      <c r="AP4" s="437"/>
      <c r="AQ4" s="437"/>
      <c r="AR4" s="437"/>
      <c r="AS4" s="437"/>
      <c r="AT4" s="437"/>
      <c r="AU4" s="437"/>
      <c r="AV4" s="437"/>
      <c r="AW4" s="437"/>
      <c r="AX4" s="437"/>
      <c r="AY4" s="437"/>
      <c r="AZ4" s="437"/>
      <c r="BA4" s="437"/>
      <c r="BB4" s="437"/>
      <c r="BC4" s="437"/>
      <c r="BD4" s="437"/>
      <c r="BE4" s="438"/>
      <c r="BF4" s="446" t="s">
        <v>154</v>
      </c>
    </row>
    <row r="5" spans="1:61" ht="20.100000000000001" customHeight="1" thickBot="1">
      <c r="A5" s="442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133">
        <v>2026</v>
      </c>
      <c r="S5" s="447"/>
      <c r="U5" s="445"/>
      <c r="V5" s="25">
        <v>2010</v>
      </c>
      <c r="W5" s="135">
        <v>2011</v>
      </c>
      <c r="X5" s="135">
        <v>2012</v>
      </c>
      <c r="Y5" s="135">
        <v>2013</v>
      </c>
      <c r="Z5" s="135">
        <v>2014</v>
      </c>
      <c r="AA5" s="135">
        <v>2015</v>
      </c>
      <c r="AB5" s="135">
        <v>2016</v>
      </c>
      <c r="AC5" s="135">
        <v>2017</v>
      </c>
      <c r="AD5" s="135">
        <v>2018</v>
      </c>
      <c r="AE5" s="135">
        <v>2019</v>
      </c>
      <c r="AF5" s="135">
        <v>2020</v>
      </c>
      <c r="AG5" s="135">
        <v>2021</v>
      </c>
      <c r="AH5" s="135">
        <v>2022</v>
      </c>
      <c r="AI5" s="135">
        <v>2023</v>
      </c>
      <c r="AJ5" s="135">
        <v>2024</v>
      </c>
      <c r="AK5" s="135">
        <v>2025</v>
      </c>
      <c r="AL5" s="133">
        <v>2026</v>
      </c>
      <c r="AM5" s="449"/>
      <c r="AO5" s="25">
        <v>2010</v>
      </c>
      <c r="AP5" s="135">
        <v>2011</v>
      </c>
      <c r="AQ5" s="135">
        <v>2012</v>
      </c>
      <c r="AR5" s="135">
        <v>2013</v>
      </c>
      <c r="AS5" s="135">
        <v>2014</v>
      </c>
      <c r="AT5" s="135">
        <v>2015</v>
      </c>
      <c r="AU5" s="135">
        <v>2016</v>
      </c>
      <c r="AV5" s="135">
        <v>2017</v>
      </c>
      <c r="AW5" s="135">
        <v>2018</v>
      </c>
      <c r="AX5" s="135">
        <v>2019</v>
      </c>
      <c r="AY5" s="135">
        <v>2020</v>
      </c>
      <c r="AZ5" s="135">
        <v>2021</v>
      </c>
      <c r="BA5" s="135">
        <v>2022</v>
      </c>
      <c r="BB5" s="135">
        <v>2023</v>
      </c>
      <c r="BC5" s="135">
        <v>2024</v>
      </c>
      <c r="BD5" s="135">
        <v>2025</v>
      </c>
      <c r="BE5" s="133">
        <v>2026</v>
      </c>
      <c r="BF5" s="447"/>
      <c r="BH5" s="287">
        <v>2013</v>
      </c>
      <c r="BI5" s="287">
        <v>2014</v>
      </c>
    </row>
    <row r="6" spans="1:61" ht="3" customHeight="1" thickBot="1">
      <c r="A6" s="288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1"/>
      <c r="U6" s="288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1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9"/>
    </row>
    <row r="7" spans="1:61" ht="20.100000000000001" customHeight="1">
      <c r="A7" s="120" t="s">
        <v>72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144430.93999999997</v>
      </c>
      <c r="Q7" s="204">
        <v>156395.9099999998</v>
      </c>
      <c r="R7" s="112">
        <v>148023.33000000002</v>
      </c>
      <c r="S7" s="61">
        <f>IF(R7="","",(R7-Q7)/Q7)</f>
        <v>-5.3534520180225906E-2</v>
      </c>
      <c r="U7" s="109" t="s">
        <v>72</v>
      </c>
      <c r="V7" s="39">
        <v>5046.811999999999</v>
      </c>
      <c r="W7" s="153">
        <v>5419.8780000000006</v>
      </c>
      <c r="X7" s="153">
        <v>5376.692</v>
      </c>
      <c r="Y7" s="153">
        <v>8185.9700000000021</v>
      </c>
      <c r="Z7" s="153">
        <v>9253.7109999999993</v>
      </c>
      <c r="AA7" s="153">
        <v>8018.4579999999987</v>
      </c>
      <c r="AB7" s="153">
        <v>7549.5260000000026</v>
      </c>
      <c r="AC7" s="153">
        <v>9256.76</v>
      </c>
      <c r="AD7" s="153">
        <v>8429.6530000000002</v>
      </c>
      <c r="AE7" s="153">
        <v>12162.242999999999</v>
      </c>
      <c r="AF7" s="153">
        <v>14395.186999999998</v>
      </c>
      <c r="AG7" s="153">
        <v>11537.55599999999</v>
      </c>
      <c r="AH7" s="153">
        <v>12256.628999999999</v>
      </c>
      <c r="AI7" s="153">
        <v>14702.600000000002</v>
      </c>
      <c r="AJ7" s="153">
        <v>10034.434000000005</v>
      </c>
      <c r="AK7" s="153">
        <v>12093.029000000004</v>
      </c>
      <c r="AL7" s="112">
        <v>11863.626000000006</v>
      </c>
      <c r="AM7" s="61">
        <f>IF(AL7="","",(AL7-AK7)/AK7)</f>
        <v>-1.896985445085746E-2</v>
      </c>
      <c r="AO7" s="124">
        <f t="shared" ref="AO7:AO16" si="0">(V7/B7)*10</f>
        <v>0.44977207995742902</v>
      </c>
      <c r="AP7" s="156">
        <f t="shared" ref="AP7:AP16" si="1">(W7/C7)*10</f>
        <v>0.43216420185329257</v>
      </c>
      <c r="AQ7" s="156">
        <f t="shared" ref="AQ7:AQ16" si="2">(X7/D7)*10</f>
        <v>0.48157310832003042</v>
      </c>
      <c r="AR7" s="156">
        <f t="shared" ref="AR7:AR16" si="3">(Y7/E7)*10</f>
        <v>0.81023144139078462</v>
      </c>
      <c r="AS7" s="156">
        <f t="shared" ref="AS7:AS16" si="4">(Z7/F7)*10</f>
        <v>0.50984889235532815</v>
      </c>
      <c r="AT7" s="156">
        <f t="shared" ref="AT7:AT16" si="5">(AA7/G7)*10</f>
        <v>0.48445392298565154</v>
      </c>
      <c r="AU7" s="156">
        <f t="shared" ref="AU7:AU16" si="6">(AB7/H7)*10</f>
        <v>0.5923922796474268</v>
      </c>
      <c r="AV7" s="156">
        <f t="shared" ref="AV7:AV16" si="7">(AC7/I7)*10</f>
        <v>0.55910247502123656</v>
      </c>
      <c r="AW7" s="156">
        <f t="shared" ref="AW7:AW16" si="8">(AD7/J7)*10</f>
        <v>0.78036077850810914</v>
      </c>
      <c r="AX7" s="156">
        <f t="shared" ref="AX7:AX16" si="9">(AE7/K7)*10</f>
        <v>0.60468642002463424</v>
      </c>
      <c r="AY7" s="156">
        <f t="shared" ref="AY7:AY16" si="10">(AF7/L7)*10</f>
        <v>0.62204140404177755</v>
      </c>
      <c r="AZ7" s="156">
        <f t="shared" ref="AZ7:AZ16" si="11">(AG7/M7)*10</f>
        <v>0.53835457336931103</v>
      </c>
      <c r="BA7" s="156">
        <f t="shared" ref="BA7:BA16" si="12">(AH7/N7)*10</f>
        <v>0.64681962194657916</v>
      </c>
      <c r="BB7" s="156">
        <f t="shared" ref="BB7:BB22" si="13">(AI7/O7)*10</f>
        <v>0.69747020111151403</v>
      </c>
      <c r="BC7" s="156">
        <f t="shared" ref="BC7:BC22" si="14">(AJ7/P7)*10</f>
        <v>0.69475653900750123</v>
      </c>
      <c r="BD7" s="156">
        <f t="shared" ref="BD7:BD22" si="15">(AK7/Q7)*10</f>
        <v>0.77323179359358052</v>
      </c>
      <c r="BE7" s="156">
        <f t="shared" ref="BE7:BE19" si="16">(AL7/R7)*10</f>
        <v>0.8014700115177793</v>
      </c>
      <c r="BF7" s="61">
        <f t="shared" ref="BF7:BF23" si="17">IF(BE7="","",(BE7-BD7)/BD7)</f>
        <v>3.6519732062441697E-2</v>
      </c>
      <c r="BH7" s="105"/>
      <c r="BI7" s="105"/>
    </row>
    <row r="8" spans="1:61" ht="20.100000000000001" customHeight="1">
      <c r="A8" s="121" t="s">
        <v>73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163866.36999999994</v>
      </c>
      <c r="Q8" s="202">
        <v>177159.38999999964</v>
      </c>
      <c r="R8" s="119">
        <v>172972.96999999986</v>
      </c>
      <c r="S8" s="52">
        <f t="shared" ref="S8:S23" si="18">IF(R8="","",(R8-Q8)/Q8)</f>
        <v>-2.3630810650227395E-2</v>
      </c>
      <c r="U8" s="109" t="s">
        <v>73</v>
      </c>
      <c r="V8" s="19">
        <v>4875.3999999999996</v>
      </c>
      <c r="W8" s="154">
        <v>5047.22</v>
      </c>
      <c r="X8" s="154">
        <v>4979.2489999999998</v>
      </c>
      <c r="Y8" s="154">
        <v>7645.0780000000004</v>
      </c>
      <c r="Z8" s="154">
        <v>9124.9479999999967</v>
      </c>
      <c r="AA8" s="154">
        <v>9271.5960000000014</v>
      </c>
      <c r="AB8" s="154">
        <v>8398.7909999999993</v>
      </c>
      <c r="AC8" s="154">
        <v>10079.532000000001</v>
      </c>
      <c r="AD8" s="154">
        <v>9460.1350000000002</v>
      </c>
      <c r="AE8" s="154">
        <v>13827.451999999999</v>
      </c>
      <c r="AF8" s="154">
        <v>13178.782000000005</v>
      </c>
      <c r="AG8" s="154">
        <v>12834.916000000007</v>
      </c>
      <c r="AH8" s="154">
        <v>17027.523999999998</v>
      </c>
      <c r="AI8" s="154">
        <v>16408.731999999996</v>
      </c>
      <c r="AJ8" s="154">
        <v>11476.990000000002</v>
      </c>
      <c r="AK8" s="154">
        <v>11812.482</v>
      </c>
      <c r="AL8" s="119">
        <v>13887.555</v>
      </c>
      <c r="AM8" s="52">
        <f t="shared" ref="AM8:AM23" si="19">IF(AL8="","",(AL8-AK8)/AK8)</f>
        <v>0.17566782323985766</v>
      </c>
      <c r="AO8" s="125">
        <f t="shared" si="0"/>
        <v>0.46934653261753362</v>
      </c>
      <c r="AP8" s="157">
        <f t="shared" si="1"/>
        <v>0.46007754707955117</v>
      </c>
      <c r="AQ8" s="157">
        <f t="shared" si="2"/>
        <v>0.54886851547144277</v>
      </c>
      <c r="AR8" s="157">
        <f t="shared" si="3"/>
        <v>0.83587031142493495</v>
      </c>
      <c r="AS8" s="157">
        <f t="shared" si="4"/>
        <v>0.51048511635099003</v>
      </c>
      <c r="AT8" s="157">
        <f t="shared" si="5"/>
        <v>0.48971130968147902</v>
      </c>
      <c r="AU8" s="157">
        <f t="shared" si="6"/>
        <v>0.52155723141664712</v>
      </c>
      <c r="AV8" s="157">
        <f t="shared" si="7"/>
        <v>0.55854530317506745</v>
      </c>
      <c r="AW8" s="157">
        <f t="shared" si="8"/>
        <v>0.93501907816934571</v>
      </c>
      <c r="AX8" s="157">
        <f t="shared" si="9"/>
        <v>0.57852492138372347</v>
      </c>
      <c r="AY8" s="157">
        <f t="shared" si="10"/>
        <v>0.65767022395341579</v>
      </c>
      <c r="AZ8" s="157">
        <f t="shared" si="11"/>
        <v>0.49994277984027458</v>
      </c>
      <c r="BA8" s="157">
        <f t="shared" si="12"/>
        <v>0.64096617096176511</v>
      </c>
      <c r="BB8" s="157">
        <f t="shared" si="13"/>
        <v>0.6422082147478525</v>
      </c>
      <c r="BC8" s="157">
        <f t="shared" si="14"/>
        <v>0.70038715082295444</v>
      </c>
      <c r="BD8" s="157">
        <f t="shared" si="15"/>
        <v>0.66677143108248582</v>
      </c>
      <c r="BE8" s="157">
        <f t="shared" si="16"/>
        <v>0.80287428723690257</v>
      </c>
      <c r="BF8" s="52">
        <f t="shared" si="17"/>
        <v>0.20412220711594881</v>
      </c>
      <c r="BH8" s="105"/>
      <c r="BI8" s="105"/>
    </row>
    <row r="9" spans="1:61" ht="20.100000000000001" customHeight="1">
      <c r="A9" s="121" t="s">
        <v>74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152411.76000000004</v>
      </c>
      <c r="Q9" s="202">
        <v>150246.00999999995</v>
      </c>
      <c r="R9" s="119"/>
      <c r="S9" s="52" t="str">
        <f t="shared" si="18"/>
        <v/>
      </c>
      <c r="U9" s="109" t="s">
        <v>74</v>
      </c>
      <c r="V9" s="19">
        <v>7464.3919999999998</v>
      </c>
      <c r="W9" s="154">
        <v>5720.5099999999993</v>
      </c>
      <c r="X9" s="154">
        <v>6851.9379999999956</v>
      </c>
      <c r="Y9" s="154">
        <v>7142.3209999999999</v>
      </c>
      <c r="Z9" s="154">
        <v>8172.4949999999981</v>
      </c>
      <c r="AA9" s="154">
        <v>8953.7059999999983</v>
      </c>
      <c r="AB9" s="154">
        <v>8549.0249999999996</v>
      </c>
      <c r="AC9" s="154">
        <v>9978.1299999999992</v>
      </c>
      <c r="AD9" s="154">
        <v>10309.046</v>
      </c>
      <c r="AE9" s="154">
        <v>11853.175999999999</v>
      </c>
      <c r="AF9" s="154">
        <v>12973.125000000002</v>
      </c>
      <c r="AG9" s="154">
        <v>17902.007000000001</v>
      </c>
      <c r="AH9" s="154">
        <v>13839.738000000005</v>
      </c>
      <c r="AI9" s="154">
        <v>20309.122000000007</v>
      </c>
      <c r="AJ9" s="154">
        <v>12319.741000000005</v>
      </c>
      <c r="AK9" s="154">
        <v>11502.370999999999</v>
      </c>
      <c r="AL9" s="119"/>
      <c r="AM9" s="52" t="str">
        <f t="shared" si="19"/>
        <v/>
      </c>
      <c r="AO9" s="125">
        <f t="shared" si="0"/>
        <v>0.44454071154342661</v>
      </c>
      <c r="AP9" s="157">
        <f t="shared" si="1"/>
        <v>0.45529015514061527</v>
      </c>
      <c r="AQ9" s="157">
        <f t="shared" si="2"/>
        <v>0.50458285709151873</v>
      </c>
      <c r="AR9" s="157">
        <f t="shared" si="3"/>
        <v>0.9105632961572816</v>
      </c>
      <c r="AS9" s="157">
        <f t="shared" si="4"/>
        <v>0.51315833592555093</v>
      </c>
      <c r="AT9" s="157">
        <f t="shared" si="5"/>
        <v>0.49803333228390984</v>
      </c>
      <c r="AU9" s="157">
        <f t="shared" si="6"/>
        <v>0.54005566429495178</v>
      </c>
      <c r="AV9" s="157">
        <f t="shared" si="7"/>
        <v>0.54005481555322443</v>
      </c>
      <c r="AW9" s="157">
        <f t="shared" si="8"/>
        <v>0.78542204075338629</v>
      </c>
      <c r="AX9" s="157">
        <f t="shared" si="9"/>
        <v>0.56510951343186677</v>
      </c>
      <c r="AY9" s="157">
        <f t="shared" si="10"/>
        <v>0.62037909182406781</v>
      </c>
      <c r="AZ9" s="157">
        <f t="shared" si="11"/>
        <v>0.51615206164782534</v>
      </c>
      <c r="BA9" s="157">
        <f t="shared" si="12"/>
        <v>0.70079856596885204</v>
      </c>
      <c r="BB9" s="157">
        <f t="shared" si="13"/>
        <v>0.66041666321160508</v>
      </c>
      <c r="BC9" s="157">
        <f t="shared" si="14"/>
        <v>0.80831958111368851</v>
      </c>
      <c r="BD9" s="157">
        <f t="shared" si="15"/>
        <v>0.76556914889120864</v>
      </c>
      <c r="BE9" s="157"/>
      <c r="BF9" s="52" t="str">
        <f t="shared" si="17"/>
        <v/>
      </c>
      <c r="BH9" s="105"/>
      <c r="BI9" s="105"/>
    </row>
    <row r="10" spans="1:61" ht="20.100000000000001" customHeight="1">
      <c r="A10" s="121" t="s">
        <v>75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162890.09</v>
      </c>
      <c r="Q10" s="202">
        <v>162790.66999999998</v>
      </c>
      <c r="R10" s="119"/>
      <c r="S10" s="52" t="str">
        <f t="shared" si="18"/>
        <v/>
      </c>
      <c r="U10" s="109" t="s">
        <v>75</v>
      </c>
      <c r="V10" s="19">
        <v>7083.5199999999986</v>
      </c>
      <c r="W10" s="154">
        <v>5734.7760000000007</v>
      </c>
      <c r="X10" s="154">
        <v>6986.2150000000011</v>
      </c>
      <c r="Y10" s="154">
        <v>8949.2860000000001</v>
      </c>
      <c r="Z10" s="154">
        <v>7735.4290000000001</v>
      </c>
      <c r="AA10" s="154">
        <v>8580.4020000000019</v>
      </c>
      <c r="AB10" s="154">
        <v>6742.456000000001</v>
      </c>
      <c r="AC10" s="154">
        <v>10425.911000000004</v>
      </c>
      <c r="AD10" s="154">
        <v>11410.679</v>
      </c>
      <c r="AE10" s="154">
        <v>13024.389000000001</v>
      </c>
      <c r="AF10" s="154">
        <v>14120.863000000001</v>
      </c>
      <c r="AG10" s="154">
        <v>13171.960999999996</v>
      </c>
      <c r="AH10" s="154">
        <v>15339.621000000008</v>
      </c>
      <c r="AI10" s="154">
        <v>17054.146000000001</v>
      </c>
      <c r="AJ10" s="154">
        <v>12259.460000000001</v>
      </c>
      <c r="AK10" s="154">
        <v>12155.141999999996</v>
      </c>
      <c r="AL10" s="119"/>
      <c r="AM10" s="52" t="str">
        <f t="shared" si="19"/>
        <v/>
      </c>
      <c r="AO10" s="125">
        <f t="shared" si="0"/>
        <v>0.41567550232571626</v>
      </c>
      <c r="AP10" s="157">
        <f t="shared" si="1"/>
        <v>0.45686088859129592</v>
      </c>
      <c r="AQ10" s="157">
        <f t="shared" si="2"/>
        <v>0.53272115749897475</v>
      </c>
      <c r="AR10" s="157">
        <f t="shared" si="3"/>
        <v>0.80396422819385238</v>
      </c>
      <c r="AS10" s="157">
        <f t="shared" si="4"/>
        <v>0.55468838065790216</v>
      </c>
      <c r="AT10" s="157">
        <f t="shared" si="5"/>
        <v>0.49634555231011412</v>
      </c>
      <c r="AU10" s="157">
        <f t="shared" si="6"/>
        <v>0.55762801647298088</v>
      </c>
      <c r="AV10" s="157">
        <f t="shared" si="7"/>
        <v>0.53227135799174041</v>
      </c>
      <c r="AW10" s="157">
        <f t="shared" si="8"/>
        <v>0.75882468575155682</v>
      </c>
      <c r="AX10" s="157">
        <f t="shared" si="9"/>
        <v>0.5317533930111793</v>
      </c>
      <c r="AY10" s="157">
        <f t="shared" si="10"/>
        <v>0.60603680487223821</v>
      </c>
      <c r="AZ10" s="157">
        <f t="shared" si="11"/>
        <v>0.55215186652573567</v>
      </c>
      <c r="BA10" s="157">
        <f t="shared" si="12"/>
        <v>0.73418718445085307</v>
      </c>
      <c r="BB10" s="157">
        <f t="shared" si="13"/>
        <v>0.64028084413176933</v>
      </c>
      <c r="BC10" s="157">
        <f t="shared" si="14"/>
        <v>0.75262159901808645</v>
      </c>
      <c r="BD10" s="157">
        <f t="shared" si="15"/>
        <v>0.74667313550586145</v>
      </c>
      <c r="BE10" s="157"/>
      <c r="BF10" s="52" t="str">
        <f t="shared" si="17"/>
        <v/>
      </c>
      <c r="BH10" s="105"/>
      <c r="BI10" s="105"/>
    </row>
    <row r="11" spans="1:61" ht="20.100000000000001" customHeight="1">
      <c r="A11" s="121" t="s">
        <v>76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165110.74999999997</v>
      </c>
      <c r="Q11" s="202">
        <v>164045.84999999989</v>
      </c>
      <c r="R11" s="119"/>
      <c r="S11" s="52" t="str">
        <f t="shared" si="18"/>
        <v/>
      </c>
      <c r="U11" s="109" t="s">
        <v>76</v>
      </c>
      <c r="V11" s="19">
        <v>5269.9080000000022</v>
      </c>
      <c r="W11" s="154">
        <v>6791.5110000000022</v>
      </c>
      <c r="X11" s="154">
        <v>6331.175000000002</v>
      </c>
      <c r="Y11" s="154">
        <v>12356.189000000002</v>
      </c>
      <c r="Z11" s="154">
        <v>10013.188000000002</v>
      </c>
      <c r="AA11" s="154">
        <v>9709.3430000000008</v>
      </c>
      <c r="AB11" s="154">
        <v>9074.4239999999991</v>
      </c>
      <c r="AC11" s="154">
        <v>11193.306000000002</v>
      </c>
      <c r="AD11" s="154">
        <v>12194.198</v>
      </c>
      <c r="AE11" s="154">
        <v>12392.851000000008</v>
      </c>
      <c r="AF11" s="154">
        <v>10554.120999999999</v>
      </c>
      <c r="AG11" s="154">
        <v>14483.971999999998</v>
      </c>
      <c r="AH11" s="154">
        <v>20503.534999999996</v>
      </c>
      <c r="AI11" s="154">
        <v>18469.30599999999</v>
      </c>
      <c r="AJ11" s="154">
        <v>12356.936000000007</v>
      </c>
      <c r="AK11" s="154">
        <v>13083.062000000007</v>
      </c>
      <c r="AL11" s="119"/>
      <c r="AM11" s="52" t="str">
        <f t="shared" si="19"/>
        <v/>
      </c>
      <c r="AO11" s="125">
        <f t="shared" si="0"/>
        <v>0.4983700555886183</v>
      </c>
      <c r="AP11" s="157">
        <f t="shared" si="1"/>
        <v>0.46272411236012051</v>
      </c>
      <c r="AQ11" s="157">
        <f t="shared" si="2"/>
        <v>0.59620293919642087</v>
      </c>
      <c r="AR11" s="157">
        <f t="shared" si="3"/>
        <v>0.78832235306922693</v>
      </c>
      <c r="AS11" s="157">
        <f t="shared" si="4"/>
        <v>0.48065790285305188</v>
      </c>
      <c r="AT11" s="157">
        <f t="shared" si="5"/>
        <v>0.53317937263440585</v>
      </c>
      <c r="AU11" s="157">
        <f t="shared" si="6"/>
        <v>0.58051031214885285</v>
      </c>
      <c r="AV11" s="157">
        <f t="shared" si="7"/>
        <v>0.53719749811892448</v>
      </c>
      <c r="AW11" s="157">
        <f t="shared" si="8"/>
        <v>0.98815241189063374</v>
      </c>
      <c r="AX11" s="157">
        <f t="shared" si="9"/>
        <v>0.54251916481950524</v>
      </c>
      <c r="AY11" s="157">
        <f t="shared" si="10"/>
        <v>0.50895878228594893</v>
      </c>
      <c r="AZ11" s="157">
        <f t="shared" si="11"/>
        <v>0.53260521749669598</v>
      </c>
      <c r="BA11" s="157">
        <f t="shared" si="12"/>
        <v>0.68745029417799752</v>
      </c>
      <c r="BB11" s="157">
        <f t="shared" si="13"/>
        <v>0.67900914174762028</v>
      </c>
      <c r="BC11" s="157">
        <f t="shared" si="14"/>
        <v>0.74840287503993586</v>
      </c>
      <c r="BD11" s="157">
        <f t="shared" si="15"/>
        <v>0.79752471641312583</v>
      </c>
      <c r="BE11" s="157"/>
      <c r="BF11" s="52" t="str">
        <f t="shared" si="17"/>
        <v/>
      </c>
      <c r="BH11" s="105"/>
      <c r="BI11" s="105"/>
    </row>
    <row r="12" spans="1:61" ht="20.100000000000001" customHeight="1">
      <c r="A12" s="121" t="s">
        <v>77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158638.54</v>
      </c>
      <c r="Q12" s="202">
        <v>134975.15</v>
      </c>
      <c r="R12" s="119"/>
      <c r="S12" s="52" t="str">
        <f t="shared" si="18"/>
        <v/>
      </c>
      <c r="U12" s="109" t="s">
        <v>77</v>
      </c>
      <c r="V12" s="19">
        <v>8468.7459999999992</v>
      </c>
      <c r="W12" s="154">
        <v>4467.674</v>
      </c>
      <c r="X12" s="154">
        <v>6989.1480000000029</v>
      </c>
      <c r="Y12" s="154">
        <v>11275.52199999999</v>
      </c>
      <c r="Z12" s="154">
        <v>8874.6120000000028</v>
      </c>
      <c r="AA12" s="154">
        <v>11770.861000000004</v>
      </c>
      <c r="AB12" s="154">
        <v>9513.2329999999984</v>
      </c>
      <c r="AC12" s="154">
        <v>14562.611999999999</v>
      </c>
      <c r="AD12" s="154">
        <v>13054.882</v>
      </c>
      <c r="AE12" s="154">
        <v>13834.111000000008</v>
      </c>
      <c r="AF12" s="154">
        <v>12299.127999999995</v>
      </c>
      <c r="AG12" s="154">
        <v>14683.353999999999</v>
      </c>
      <c r="AH12" s="154">
        <v>14797.464000000002</v>
      </c>
      <c r="AI12" s="154">
        <v>19672.213000000003</v>
      </c>
      <c r="AJ12" s="154">
        <v>13628.670999999998</v>
      </c>
      <c r="AK12" s="154">
        <v>10887.474999999999</v>
      </c>
      <c r="AL12" s="119"/>
      <c r="AM12" s="52" t="str">
        <f t="shared" si="19"/>
        <v/>
      </c>
      <c r="AO12" s="125">
        <f t="shared" si="0"/>
        <v>0.48940102083250003</v>
      </c>
      <c r="AP12" s="157">
        <f t="shared" si="1"/>
        <v>0.50449374344847098</v>
      </c>
      <c r="AQ12" s="157">
        <f t="shared" si="2"/>
        <v>0.57729878622795316</v>
      </c>
      <c r="AR12" s="157">
        <f t="shared" si="3"/>
        <v>0.79192363779461905</v>
      </c>
      <c r="AS12" s="157">
        <f t="shared" si="4"/>
        <v>0.54221451310521085</v>
      </c>
      <c r="AT12" s="157">
        <f t="shared" si="5"/>
        <v>0.51688432623633229</v>
      </c>
      <c r="AU12" s="157">
        <f t="shared" si="6"/>
        <v>0.58966471319058733</v>
      </c>
      <c r="AV12" s="157">
        <f t="shared" si="7"/>
        <v>0.5887425368740008</v>
      </c>
      <c r="AW12" s="157">
        <f t="shared" si="8"/>
        <v>0.81811264500872194</v>
      </c>
      <c r="AX12" s="157">
        <f t="shared" si="9"/>
        <v>0.55588770322698033</v>
      </c>
      <c r="AY12" s="157">
        <f t="shared" si="10"/>
        <v>0.61193119574758248</v>
      </c>
      <c r="AZ12" s="157">
        <f t="shared" si="11"/>
        <v>0.53029614319348128</v>
      </c>
      <c r="BA12" s="157">
        <f t="shared" si="12"/>
        <v>0.65521819073438026</v>
      </c>
      <c r="BB12" s="157">
        <f t="shared" si="13"/>
        <v>0.61835455221204461</v>
      </c>
      <c r="BC12" s="157">
        <f t="shared" si="14"/>
        <v>0.85910214503991267</v>
      </c>
      <c r="BD12" s="157">
        <f t="shared" si="15"/>
        <v>0.80662810895190695</v>
      </c>
      <c r="BE12" s="157"/>
      <c r="BF12" s="52" t="str">
        <f t="shared" si="17"/>
        <v/>
      </c>
      <c r="BH12" s="105"/>
      <c r="BI12" s="105"/>
    </row>
    <row r="13" spans="1:61" ht="20.100000000000001" customHeight="1">
      <c r="A13" s="121" t="s">
        <v>78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162936.15999999989</v>
      </c>
      <c r="Q13" s="202">
        <v>239242.76000000004</v>
      </c>
      <c r="R13" s="119"/>
      <c r="S13" s="52" t="str">
        <f t="shared" si="18"/>
        <v/>
      </c>
      <c r="U13" s="109" t="s">
        <v>78</v>
      </c>
      <c r="V13" s="19">
        <v>8304.4390000000039</v>
      </c>
      <c r="W13" s="154">
        <v>7350.9219999999987</v>
      </c>
      <c r="X13" s="154">
        <v>8610.476999999999</v>
      </c>
      <c r="Y13" s="154">
        <v>14121.920000000007</v>
      </c>
      <c r="Z13" s="154">
        <v>13262.653999999999</v>
      </c>
      <c r="AA13" s="154">
        <v>12363.967000000001</v>
      </c>
      <c r="AB13" s="154">
        <v>8473.6030000000046</v>
      </c>
      <c r="AC13" s="154">
        <v>11749.72900000001</v>
      </c>
      <c r="AD13" s="154">
        <v>14285.174000000001</v>
      </c>
      <c r="AE13" s="154">
        <v>14287.105000000005</v>
      </c>
      <c r="AF13" s="154">
        <v>16611.900999999998</v>
      </c>
      <c r="AG13" s="154">
        <v>15670.151999999995</v>
      </c>
      <c r="AH13" s="154">
        <v>16724.077000000001</v>
      </c>
      <c r="AI13" s="154">
        <v>19188.491000000005</v>
      </c>
      <c r="AJ13" s="154">
        <v>13356.521000000012</v>
      </c>
      <c r="AK13" s="154">
        <v>20405.543000000001</v>
      </c>
      <c r="AL13" s="119"/>
      <c r="AM13" s="52" t="str">
        <f t="shared" si="19"/>
        <v/>
      </c>
      <c r="AO13" s="125">
        <f t="shared" si="0"/>
        <v>0.53967478774498701</v>
      </c>
      <c r="AP13" s="157">
        <f t="shared" si="1"/>
        <v>0.50255463998014638</v>
      </c>
      <c r="AQ13" s="157">
        <f t="shared" si="2"/>
        <v>0.66411025378018629</v>
      </c>
      <c r="AR13" s="157">
        <f t="shared" si="3"/>
        <v>0.78542266846555253</v>
      </c>
      <c r="AS13" s="157">
        <f t="shared" si="4"/>
        <v>0.49213350654252608</v>
      </c>
      <c r="AT13" s="157">
        <f t="shared" si="5"/>
        <v>0.51999625184490039</v>
      </c>
      <c r="AU13" s="157">
        <f t="shared" si="6"/>
        <v>0.57328655806682549</v>
      </c>
      <c r="AV13" s="157">
        <f t="shared" si="7"/>
        <v>0.56676539384784497</v>
      </c>
      <c r="AW13" s="157">
        <f t="shared" si="8"/>
        <v>0.81053566648256559</v>
      </c>
      <c r="AX13" s="157">
        <f t="shared" si="9"/>
        <v>0.51265743593434887</v>
      </c>
      <c r="AY13" s="157">
        <f t="shared" si="10"/>
        <v>0.58120081940987156</v>
      </c>
      <c r="AZ13" s="157">
        <f t="shared" si="11"/>
        <v>0.56183921787576485</v>
      </c>
      <c r="BA13" s="157">
        <f t="shared" si="12"/>
        <v>0.70847582532245557</v>
      </c>
      <c r="BB13" s="157">
        <f t="shared" si="13"/>
        <v>0.65272437761799085</v>
      </c>
      <c r="BC13" s="157">
        <f t="shared" si="14"/>
        <v>0.81973952252219651</v>
      </c>
      <c r="BD13" s="157">
        <f t="shared" si="15"/>
        <v>0.85292206961665196</v>
      </c>
      <c r="BE13" s="157"/>
      <c r="BF13" s="52" t="str">
        <f t="shared" si="17"/>
        <v/>
      </c>
      <c r="BH13" s="105"/>
      <c r="BI13" s="105"/>
    </row>
    <row r="14" spans="1:61" ht="20.100000000000001" customHeight="1">
      <c r="A14" s="121" t="s">
        <v>79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160873.86000000007</v>
      </c>
      <c r="Q14" s="202">
        <v>143261.97</v>
      </c>
      <c r="R14" s="119"/>
      <c r="S14" s="52" t="str">
        <f t="shared" si="18"/>
        <v/>
      </c>
      <c r="U14" s="109" t="s">
        <v>79</v>
      </c>
      <c r="V14" s="19">
        <v>7854.7379999999985</v>
      </c>
      <c r="W14" s="154">
        <v>8326.2219999999998</v>
      </c>
      <c r="X14" s="154">
        <v>7079.4509999999991</v>
      </c>
      <c r="Y14" s="154">
        <v>9224.3630000000012</v>
      </c>
      <c r="Z14" s="154">
        <v>8588.8440000000028</v>
      </c>
      <c r="AA14" s="154">
        <v>10903.496999999998</v>
      </c>
      <c r="AB14" s="154">
        <v>9835.2980000000043</v>
      </c>
      <c r="AC14" s="154">
        <v>10047.059999999994</v>
      </c>
      <c r="AD14" s="154">
        <v>13857.925999999999</v>
      </c>
      <c r="AE14" s="154">
        <v>14770.591999999991</v>
      </c>
      <c r="AF14" s="154">
        <v>15842.40800000001</v>
      </c>
      <c r="AG14" s="154">
        <v>12842.719000000006</v>
      </c>
      <c r="AH14" s="154">
        <v>16614.627</v>
      </c>
      <c r="AI14" s="154">
        <v>17015.243999999999</v>
      </c>
      <c r="AJ14" s="154">
        <v>12453.349000000004</v>
      </c>
      <c r="AK14" s="154">
        <v>12007.646000000006</v>
      </c>
      <c r="AL14" s="119"/>
      <c r="AM14" s="52" t="str">
        <f t="shared" si="19"/>
        <v/>
      </c>
      <c r="AO14" s="125">
        <f t="shared" si="0"/>
        <v>0.45427317597741834</v>
      </c>
      <c r="AP14" s="157">
        <f t="shared" si="1"/>
        <v>0.4208013449111434</v>
      </c>
      <c r="AQ14" s="157">
        <f t="shared" si="2"/>
        <v>0.65057433259497854</v>
      </c>
      <c r="AR14" s="157">
        <f t="shared" si="3"/>
        <v>0.71673199543963806</v>
      </c>
      <c r="AS14" s="157">
        <f t="shared" si="4"/>
        <v>0.436259341155668</v>
      </c>
      <c r="AT14" s="157">
        <f t="shared" si="5"/>
        <v>0.46104324133086483</v>
      </c>
      <c r="AU14" s="157">
        <f t="shared" si="6"/>
        <v>0.60980228558256033</v>
      </c>
      <c r="AV14" s="157">
        <f t="shared" si="7"/>
        <v>0.58552699212611625</v>
      </c>
      <c r="AW14" s="157">
        <f t="shared" si="8"/>
        <v>0.76922209294470589</v>
      </c>
      <c r="AX14" s="157">
        <f t="shared" si="9"/>
        <v>0.49861409740591178</v>
      </c>
      <c r="AY14" s="157">
        <f t="shared" si="10"/>
        <v>0.55334691691330395</v>
      </c>
      <c r="AZ14" s="157">
        <f t="shared" si="11"/>
        <v>0.58589877803467094</v>
      </c>
      <c r="BA14" s="157">
        <f t="shared" si="12"/>
        <v>0.6847548913986925</v>
      </c>
      <c r="BB14" s="157">
        <f t="shared" si="13"/>
        <v>0.67717661002250795</v>
      </c>
      <c r="BC14" s="157">
        <f t="shared" si="14"/>
        <v>0.77410643345040642</v>
      </c>
      <c r="BD14" s="157">
        <f t="shared" si="15"/>
        <v>0.83816005043069053</v>
      </c>
      <c r="BE14" s="157"/>
      <c r="BF14" s="52" t="str">
        <f t="shared" si="17"/>
        <v/>
      </c>
      <c r="BH14" s="105"/>
      <c r="BI14" s="105"/>
    </row>
    <row r="15" spans="1:61" ht="20.100000000000001" customHeight="1">
      <c r="A15" s="121" t="s">
        <v>80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160588.72999999989</v>
      </c>
      <c r="Q15" s="202">
        <v>155669.82999999996</v>
      </c>
      <c r="R15" s="119"/>
      <c r="S15" s="52" t="str">
        <f t="shared" si="18"/>
        <v/>
      </c>
      <c r="U15" s="109" t="s">
        <v>80</v>
      </c>
      <c r="V15" s="19">
        <v>8976.5390000000007</v>
      </c>
      <c r="W15" s="154">
        <v>8231.4969999999994</v>
      </c>
      <c r="X15" s="154">
        <v>7380.0529999999981</v>
      </c>
      <c r="Y15" s="154">
        <v>9158.0150000000012</v>
      </c>
      <c r="Z15" s="154">
        <v>11920.680999999999</v>
      </c>
      <c r="AA15" s="154">
        <v>8611.9049999999952</v>
      </c>
      <c r="AB15" s="154">
        <v>9047.3699999999972</v>
      </c>
      <c r="AC15" s="154">
        <v>10872.128000000008</v>
      </c>
      <c r="AD15" s="154">
        <v>13645.628000000001</v>
      </c>
      <c r="AE15" s="154">
        <v>13484.313000000007</v>
      </c>
      <c r="AF15" s="154">
        <v>12902.209999999997</v>
      </c>
      <c r="AG15" s="154">
        <v>12615.414999999995</v>
      </c>
      <c r="AH15" s="154">
        <v>19603.920000000002</v>
      </c>
      <c r="AI15" s="154">
        <v>13282.670000000006</v>
      </c>
      <c r="AJ15" s="154">
        <v>13379.387000000001</v>
      </c>
      <c r="AK15" s="154">
        <v>13151.446</v>
      </c>
      <c r="AL15" s="119"/>
      <c r="AM15" s="52" t="str">
        <f t="shared" si="19"/>
        <v/>
      </c>
      <c r="AO15" s="125">
        <f t="shared" si="0"/>
        <v>0.48608894904468092</v>
      </c>
      <c r="AP15" s="157">
        <f t="shared" si="1"/>
        <v>0.57028198953005838</v>
      </c>
      <c r="AQ15" s="157">
        <f t="shared" si="2"/>
        <v>0.92129144158854492</v>
      </c>
      <c r="AR15" s="157">
        <f t="shared" si="3"/>
        <v>0.7448792684285741</v>
      </c>
      <c r="AS15" s="157">
        <f t="shared" si="4"/>
        <v>0.55097709882665669</v>
      </c>
      <c r="AT15" s="157">
        <f t="shared" si="5"/>
        <v>0.56417277320115655</v>
      </c>
      <c r="AU15" s="157">
        <f t="shared" si="6"/>
        <v>0.60424963739491866</v>
      </c>
      <c r="AV15" s="157">
        <f t="shared" si="7"/>
        <v>0.79059534211607208</v>
      </c>
      <c r="AW15" s="157">
        <f t="shared" si="8"/>
        <v>0.86320088116450155</v>
      </c>
      <c r="AX15" s="157">
        <f t="shared" si="9"/>
        <v>0.54272632991931669</v>
      </c>
      <c r="AY15" s="157">
        <f t="shared" si="10"/>
        <v>0.66524202077045469</v>
      </c>
      <c r="AZ15" s="157">
        <f t="shared" si="11"/>
        <v>0.67829880835180723</v>
      </c>
      <c r="BA15" s="157">
        <f t="shared" si="12"/>
        <v>0.71514501955494125</v>
      </c>
      <c r="BB15" s="157">
        <f t="shared" si="13"/>
        <v>0.77600198495057482</v>
      </c>
      <c r="BC15" s="157">
        <f t="shared" si="14"/>
        <v>0.8331460744474416</v>
      </c>
      <c r="BD15" s="157">
        <f t="shared" si="15"/>
        <v>0.84482947016772636</v>
      </c>
      <c r="BE15" s="157"/>
      <c r="BF15" s="52" t="str">
        <f t="shared" si="17"/>
        <v/>
      </c>
      <c r="BH15" s="105"/>
      <c r="BI15" s="105"/>
    </row>
    <row r="16" spans="1:61" ht="20.100000000000001" customHeight="1">
      <c r="A16" s="121" t="s">
        <v>81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145909.31999999989</v>
      </c>
      <c r="Q16" s="202">
        <v>173494.08999999994</v>
      </c>
      <c r="R16" s="119"/>
      <c r="S16" s="52" t="str">
        <f t="shared" si="18"/>
        <v/>
      </c>
      <c r="U16" s="109" t="s">
        <v>81</v>
      </c>
      <c r="V16" s="19">
        <v>8917.1569999999974</v>
      </c>
      <c r="W16" s="154">
        <v>6317.9840000000004</v>
      </c>
      <c r="X16" s="154">
        <v>6844.7550000000019</v>
      </c>
      <c r="Y16" s="154">
        <v>12425.312000000002</v>
      </c>
      <c r="Z16" s="154">
        <v>11852.688999999998</v>
      </c>
      <c r="AA16" s="154">
        <v>8900.4360000000015</v>
      </c>
      <c r="AB16" s="154">
        <v>10677.083000000001</v>
      </c>
      <c r="AC16" s="154">
        <v>13098.086000000008</v>
      </c>
      <c r="AD16" s="154">
        <v>16740.395</v>
      </c>
      <c r="AE16" s="154">
        <v>17459.428999999986</v>
      </c>
      <c r="AF16" s="154">
        <v>14265.805999999997</v>
      </c>
      <c r="AG16" s="154">
        <v>13945.046000000009</v>
      </c>
      <c r="AH16" s="154">
        <v>17808.539999999997</v>
      </c>
      <c r="AI16" s="154">
        <v>12604.263000000004</v>
      </c>
      <c r="AJ16" s="154">
        <v>12015.865999999998</v>
      </c>
      <c r="AK16" s="154">
        <v>14409.464000000005</v>
      </c>
      <c r="AL16" s="119"/>
      <c r="AM16" s="52" t="str">
        <f t="shared" si="19"/>
        <v/>
      </c>
      <c r="AO16" s="125">
        <f t="shared" si="0"/>
        <v>0.50940855377704619</v>
      </c>
      <c r="AP16" s="157">
        <f t="shared" si="1"/>
        <v>0.62502982699747878</v>
      </c>
      <c r="AQ16" s="157">
        <f t="shared" si="2"/>
        <v>0.99154958019518513</v>
      </c>
      <c r="AR16" s="157">
        <f t="shared" si="3"/>
        <v>0.80404355483546253</v>
      </c>
      <c r="AS16" s="157">
        <f t="shared" si="4"/>
        <v>0.61733227853359063</v>
      </c>
      <c r="AT16" s="157">
        <f t="shared" si="5"/>
        <v>0.71987570862832317</v>
      </c>
      <c r="AU16" s="157">
        <f t="shared" si="6"/>
        <v>0.76635350276526137</v>
      </c>
      <c r="AV16" s="157">
        <f t="shared" si="7"/>
        <v>0.8211433301976967</v>
      </c>
      <c r="AW16" s="157">
        <f t="shared" si="8"/>
        <v>0.76836051432490382</v>
      </c>
      <c r="AX16" s="157">
        <f t="shared" si="9"/>
        <v>0.62297780713489115</v>
      </c>
      <c r="AY16" s="157">
        <f t="shared" si="10"/>
        <v>0.64502965024503012</v>
      </c>
      <c r="AZ16" s="157">
        <f t="shared" si="11"/>
        <v>0.62782479707526928</v>
      </c>
      <c r="BA16" s="157">
        <f t="shared" si="12"/>
        <v>0.68654140158990717</v>
      </c>
      <c r="BB16" s="157">
        <f t="shared" si="13"/>
        <v>0.74745639444379508</v>
      </c>
      <c r="BC16" s="157">
        <f t="shared" si="14"/>
        <v>0.82351600295306748</v>
      </c>
      <c r="BD16" s="157">
        <f t="shared" si="15"/>
        <v>0.83054494824578817</v>
      </c>
      <c r="BE16" s="157"/>
      <c r="BF16" s="52" t="str">
        <f t="shared" si="17"/>
        <v/>
      </c>
      <c r="BH16" s="105"/>
      <c r="BI16" s="105"/>
    </row>
    <row r="17" spans="1:61" ht="20.100000000000001" customHeight="1">
      <c r="A17" s="121" t="s">
        <v>82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187411.52999999988</v>
      </c>
      <c r="Q17" s="202">
        <v>221159.97999999978</v>
      </c>
      <c r="R17" s="119"/>
      <c r="S17" s="52" t="str">
        <f t="shared" si="18"/>
        <v/>
      </c>
      <c r="U17" s="109" t="s">
        <v>82</v>
      </c>
      <c r="V17" s="19">
        <v>8623.6640000000007</v>
      </c>
      <c r="W17" s="154">
        <v>7729.3239999999987</v>
      </c>
      <c r="X17" s="154">
        <v>10518.219000000001</v>
      </c>
      <c r="Y17" s="154">
        <v>7756.1780000000035</v>
      </c>
      <c r="Z17" s="154">
        <v>12715.098000000002</v>
      </c>
      <c r="AA17" s="154">
        <v>10229.966999999997</v>
      </c>
      <c r="AB17" s="154">
        <v>10778.716999999997</v>
      </c>
      <c r="AC17" s="154">
        <v>11138.637000000001</v>
      </c>
      <c r="AD17" s="154">
        <v>17757.596000000001</v>
      </c>
      <c r="AE17" s="154">
        <v>15905.198000000008</v>
      </c>
      <c r="AF17" s="154">
        <v>14901.102000000014</v>
      </c>
      <c r="AG17" s="154">
        <v>15769.840000000007</v>
      </c>
      <c r="AH17" s="154">
        <v>21137.471000000001</v>
      </c>
      <c r="AI17" s="154">
        <v>15377.04</v>
      </c>
      <c r="AJ17" s="154">
        <v>16310.605999999989</v>
      </c>
      <c r="AK17" s="154">
        <v>16958.319999999982</v>
      </c>
      <c r="AL17" s="119"/>
      <c r="AM17" s="52" t="str">
        <f t="shared" si="19"/>
        <v/>
      </c>
      <c r="AO17" s="125">
        <f t="shared" ref="AO17:AP23" si="20">(V17/B17)*10</f>
        <v>0.60031460662581315</v>
      </c>
      <c r="AP17" s="157">
        <f t="shared" si="20"/>
        <v>0.71355709966938063</v>
      </c>
      <c r="AQ17" s="157">
        <f t="shared" ref="AQ17:AT19" si="21">IF(X17="","",(X17/D17)*10)</f>
        <v>0.83440387019522733</v>
      </c>
      <c r="AR17" s="157">
        <f t="shared" si="21"/>
        <v>0.75962205850307263</v>
      </c>
      <c r="AS17" s="157">
        <f t="shared" si="21"/>
        <v>0.665186196292187</v>
      </c>
      <c r="AT17" s="157">
        <f t="shared" si="21"/>
        <v>0.71107592250929597</v>
      </c>
      <c r="AU17" s="157">
        <f t="shared" ref="AU17:BA22" si="22">(AB17/H17)*10</f>
        <v>0.71269022597614096</v>
      </c>
      <c r="AV17" s="157">
        <f t="shared" si="22"/>
        <v>0.81960669958150867</v>
      </c>
      <c r="AW17" s="157">
        <f t="shared" si="22"/>
        <v>0.65924492501094711</v>
      </c>
      <c r="AX17" s="157">
        <f t="shared" si="22"/>
        <v>0.69739113193480651</v>
      </c>
      <c r="AY17" s="157">
        <f t="shared" si="22"/>
        <v>0.65871886092679444</v>
      </c>
      <c r="AZ17" s="157">
        <f t="shared" si="22"/>
        <v>0.73566620101991387</v>
      </c>
      <c r="BA17" s="157">
        <f t="shared" si="22"/>
        <v>0.76443149183598691</v>
      </c>
      <c r="BB17" s="157">
        <f t="shared" si="13"/>
        <v>0.82982872772482164</v>
      </c>
      <c r="BC17" s="157">
        <f t="shared" si="14"/>
        <v>0.87030963356416757</v>
      </c>
      <c r="BD17" s="157">
        <f t="shared" si="15"/>
        <v>0.76678972389127531</v>
      </c>
      <c r="BE17" s="157"/>
      <c r="BF17" s="52" t="str">
        <f t="shared" si="17"/>
        <v/>
      </c>
      <c r="BH17" s="105"/>
      <c r="BI17" s="105"/>
    </row>
    <row r="18" spans="1:61" ht="20.100000000000001" customHeight="1" thickBot="1">
      <c r="A18" s="121" t="s">
        <v>83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178113.21999999974</v>
      </c>
      <c r="Q18" s="202">
        <v>202139.91999999966</v>
      </c>
      <c r="R18" s="119"/>
      <c r="S18" s="52" t="str">
        <f t="shared" si="18"/>
        <v/>
      </c>
      <c r="U18" s="109" t="s">
        <v>83</v>
      </c>
      <c r="V18" s="19">
        <v>8608.0499999999975</v>
      </c>
      <c r="W18" s="154">
        <v>10777.051000000001</v>
      </c>
      <c r="X18" s="154">
        <v>8423.9280000000035</v>
      </c>
      <c r="Y18" s="154">
        <v>14158.847</v>
      </c>
      <c r="Z18" s="154">
        <v>13639.642000000007</v>
      </c>
      <c r="AA18" s="154">
        <v>9440.7710000000006</v>
      </c>
      <c r="AB18" s="154">
        <v>11551.010000000002</v>
      </c>
      <c r="AC18" s="154">
        <v>14804.034999999996</v>
      </c>
      <c r="AD18" s="154">
        <v>13581.739</v>
      </c>
      <c r="AE18" s="154">
        <v>16207.478999999999</v>
      </c>
      <c r="AF18" s="154">
        <v>14210.079999999994</v>
      </c>
      <c r="AG18" s="154">
        <v>17409.10100000001</v>
      </c>
      <c r="AH18" s="154">
        <v>19690.529000000002</v>
      </c>
      <c r="AI18" s="154">
        <v>13497.761999999999</v>
      </c>
      <c r="AJ18" s="154">
        <v>13990.055</v>
      </c>
      <c r="AK18" s="154">
        <v>14851.711999999992</v>
      </c>
      <c r="AL18" s="119"/>
      <c r="AM18" s="52" t="str">
        <f t="shared" si="19"/>
        <v/>
      </c>
      <c r="AO18" s="125">
        <f t="shared" si="20"/>
        <v>0.56293609227965202</v>
      </c>
      <c r="AP18" s="157">
        <f t="shared" si="20"/>
        <v>0.49757933898949919</v>
      </c>
      <c r="AQ18" s="157">
        <f t="shared" si="21"/>
        <v>0.98046650538801527</v>
      </c>
      <c r="AR18" s="157">
        <f t="shared" si="21"/>
        <v>0.61540853762851611</v>
      </c>
      <c r="AS18" s="157">
        <f t="shared" si="21"/>
        <v>0.58447388363736552</v>
      </c>
      <c r="AT18" s="157">
        <f t="shared" si="21"/>
        <v>0.63213282543644767</v>
      </c>
      <c r="AU18" s="157">
        <f t="shared" si="22"/>
        <v>0.68056524515204542</v>
      </c>
      <c r="AV18" s="157">
        <f t="shared" si="22"/>
        <v>0.91603617653690639</v>
      </c>
      <c r="AW18" s="157">
        <f t="shared" si="22"/>
        <v>0.67341958545274683</v>
      </c>
      <c r="AX18" s="157">
        <f t="shared" si="22"/>
        <v>0.7003002037365289</v>
      </c>
      <c r="AY18" s="157">
        <f t="shared" si="22"/>
        <v>0.56951749515031103</v>
      </c>
      <c r="AZ18" s="157">
        <f t="shared" si="22"/>
        <v>0.71024266463191987</v>
      </c>
      <c r="BA18" s="157">
        <f t="shared" si="22"/>
        <v>0.66289479896411974</v>
      </c>
      <c r="BB18" s="157">
        <f t="shared" si="13"/>
        <v>0.70266087654455567</v>
      </c>
      <c r="BC18" s="157">
        <f t="shared" si="14"/>
        <v>0.78545854148277261</v>
      </c>
      <c r="BD18" s="157">
        <f t="shared" si="15"/>
        <v>0.73472434341519566</v>
      </c>
      <c r="BE18" s="157"/>
      <c r="BF18" s="52" t="str">
        <f t="shared" si="17"/>
        <v/>
      </c>
      <c r="BH18" s="105"/>
      <c r="BI18" s="105"/>
    </row>
    <row r="19" spans="1:61" ht="20.100000000000001" customHeight="1" thickBot="1">
      <c r="A19" s="35" t="str">
        <f>'2'!A19</f>
        <v>jan-fev</v>
      </c>
      <c r="B19" s="167">
        <f>SUM(B7:B8)</f>
        <v>216084.55</v>
      </c>
      <c r="C19" s="168">
        <f t="shared" ref="C19:R19" si="23">SUM(C7:C8)</f>
        <v>235116.15</v>
      </c>
      <c r="D19" s="168">
        <f t="shared" si="23"/>
        <v>202366.94</v>
      </c>
      <c r="E19" s="168">
        <f t="shared" si="23"/>
        <v>192494.97999999998</v>
      </c>
      <c r="F19" s="168">
        <f t="shared" si="23"/>
        <v>360249.61</v>
      </c>
      <c r="G19" s="168">
        <f t="shared" si="23"/>
        <v>354843.17999999982</v>
      </c>
      <c r="H19" s="168">
        <f t="shared" si="23"/>
        <v>288474.30000000005</v>
      </c>
      <c r="I19" s="168">
        <f t="shared" si="23"/>
        <v>346025.05999999994</v>
      </c>
      <c r="J19" s="168">
        <f t="shared" si="23"/>
        <v>209198.36</v>
      </c>
      <c r="K19" s="168">
        <f t="shared" si="23"/>
        <v>440145.27</v>
      </c>
      <c r="L19" s="168">
        <f t="shared" si="23"/>
        <v>431804.33999999997</v>
      </c>
      <c r="M19" s="168">
        <f t="shared" si="23"/>
        <v>471039.17</v>
      </c>
      <c r="N19" s="168">
        <f t="shared" si="23"/>
        <v>455144.69999999937</v>
      </c>
      <c r="O19" s="168">
        <f t="shared" si="23"/>
        <v>466303.82999999996</v>
      </c>
      <c r="P19" s="168">
        <f t="shared" si="23"/>
        <v>308297.30999999994</v>
      </c>
      <c r="Q19" s="168">
        <f t="shared" si="23"/>
        <v>333555.29999999946</v>
      </c>
      <c r="R19" s="409">
        <f t="shared" si="23"/>
        <v>320996.29999999987</v>
      </c>
      <c r="S19" s="164">
        <f t="shared" si="18"/>
        <v>-3.765192758142237E-2</v>
      </c>
      <c r="T19" s="171"/>
      <c r="U19" s="170"/>
      <c r="V19" s="167">
        <f>SUM(V7:V8)</f>
        <v>9922.2119999999995</v>
      </c>
      <c r="W19" s="168">
        <f t="shared" ref="W19:AL19" si="24">SUM(W7:W8)</f>
        <v>10467.098000000002</v>
      </c>
      <c r="X19" s="168">
        <f t="shared" si="24"/>
        <v>10355.940999999999</v>
      </c>
      <c r="Y19" s="168">
        <f t="shared" si="24"/>
        <v>15831.048000000003</v>
      </c>
      <c r="Z19" s="168">
        <f t="shared" si="24"/>
        <v>18378.658999999996</v>
      </c>
      <c r="AA19" s="168">
        <f t="shared" si="24"/>
        <v>17290.054</v>
      </c>
      <c r="AB19" s="168">
        <f t="shared" si="24"/>
        <v>15948.317000000003</v>
      </c>
      <c r="AC19" s="168">
        <f t="shared" si="24"/>
        <v>19336.292000000001</v>
      </c>
      <c r="AD19" s="168">
        <f t="shared" si="24"/>
        <v>17889.788</v>
      </c>
      <c r="AE19" s="168">
        <f t="shared" si="24"/>
        <v>25989.695</v>
      </c>
      <c r="AF19" s="168">
        <f t="shared" si="24"/>
        <v>27573.969000000005</v>
      </c>
      <c r="AG19" s="168">
        <f t="shared" si="24"/>
        <v>24372.471999999994</v>
      </c>
      <c r="AH19" s="168">
        <f t="shared" si="24"/>
        <v>29284.152999999998</v>
      </c>
      <c r="AI19" s="168">
        <f t="shared" si="24"/>
        <v>31111.331999999999</v>
      </c>
      <c r="AJ19" s="168">
        <f t="shared" si="24"/>
        <v>21511.424000000006</v>
      </c>
      <c r="AK19" s="168">
        <f t="shared" si="24"/>
        <v>23905.511000000006</v>
      </c>
      <c r="AL19" s="169">
        <f t="shared" si="24"/>
        <v>25751.181000000004</v>
      </c>
      <c r="AM19" s="61">
        <f t="shared" si="19"/>
        <v>7.7206883383500888E-2</v>
      </c>
      <c r="AO19" s="172">
        <f t="shared" si="20"/>
        <v>0.45918192670415353</v>
      </c>
      <c r="AP19" s="173">
        <f t="shared" si="20"/>
        <v>0.44518838880272588</v>
      </c>
      <c r="AQ19" s="173">
        <f t="shared" si="21"/>
        <v>0.51174075172555356</v>
      </c>
      <c r="AR19" s="173">
        <f t="shared" si="21"/>
        <v>0.82241355073259592</v>
      </c>
      <c r="AS19" s="173">
        <f t="shared" si="21"/>
        <v>0.51016457727740483</v>
      </c>
      <c r="AT19" s="173">
        <f t="shared" si="21"/>
        <v>0.4872590196040969</v>
      </c>
      <c r="AU19" s="173">
        <f t="shared" si="22"/>
        <v>0.55285053122583194</v>
      </c>
      <c r="AV19" s="173">
        <f t="shared" si="22"/>
        <v>0.55881189645628571</v>
      </c>
      <c r="AW19" s="173">
        <f t="shared" si="22"/>
        <v>0.8551590939814252</v>
      </c>
      <c r="AX19" s="173">
        <f t="shared" si="22"/>
        <v>0.59047993404541188</v>
      </c>
      <c r="AY19" s="173">
        <f t="shared" si="22"/>
        <v>0.63857554094986657</v>
      </c>
      <c r="AZ19" s="173">
        <f t="shared" si="22"/>
        <v>0.51741922014680852</v>
      </c>
      <c r="BA19" s="173">
        <f t="shared" si="22"/>
        <v>0.64340314190190595</v>
      </c>
      <c r="BB19" s="173">
        <f t="shared" si="13"/>
        <v>0.66719014510346186</v>
      </c>
      <c r="BC19" s="173">
        <f t="shared" si="14"/>
        <v>0.69774932515629184</v>
      </c>
      <c r="BD19" s="173">
        <f t="shared" si="15"/>
        <v>0.71668808740259993</v>
      </c>
      <c r="BE19" s="173">
        <f t="shared" si="16"/>
        <v>0.80222672348559831</v>
      </c>
      <c r="BF19" s="61">
        <f t="shared" si="17"/>
        <v>0.11935266901533835</v>
      </c>
      <c r="BH19" s="105"/>
      <c r="BI19" s="105"/>
    </row>
    <row r="20" spans="1:61" ht="20.100000000000001" customHeight="1">
      <c r="A20" s="121" t="s">
        <v>84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Q20" si="25">SUM(E7:E9)</f>
        <v>270933.47000000003</v>
      </c>
      <c r="F20" s="154">
        <f t="shared" si="25"/>
        <v>519508.35</v>
      </c>
      <c r="G20" s="154">
        <f t="shared" si="25"/>
        <v>534624.43999999983</v>
      </c>
      <c r="H20" s="154">
        <f t="shared" si="25"/>
        <v>446773.26</v>
      </c>
      <c r="I20" s="154">
        <f t="shared" si="25"/>
        <v>530786.49</v>
      </c>
      <c r="J20" s="154">
        <f t="shared" si="25"/>
        <v>340453.22</v>
      </c>
      <c r="K20" s="154">
        <f t="shared" si="25"/>
        <v>649895.34000000008</v>
      </c>
      <c r="L20" s="154">
        <f t="shared" si="25"/>
        <v>640920.42999999993</v>
      </c>
      <c r="M20" s="154">
        <f t="shared" si="25"/>
        <v>817875.08000000077</v>
      </c>
      <c r="N20" s="154">
        <f t="shared" si="25"/>
        <v>652629.94999999914</v>
      </c>
      <c r="O20" s="154">
        <f t="shared" ref="O20:P20" si="26">SUM(O7:O9)</f>
        <v>773823.65999999992</v>
      </c>
      <c r="P20" s="154">
        <f t="shared" si="26"/>
        <v>460709.06999999995</v>
      </c>
      <c r="Q20" s="154">
        <f t="shared" si="25"/>
        <v>483801.30999999942</v>
      </c>
      <c r="R20" s="154" t="str">
        <f>IF(R9="","",SUM(R7:R9))</f>
        <v/>
      </c>
      <c r="S20" s="61" t="str">
        <f t="shared" si="18"/>
        <v/>
      </c>
      <c r="U20" s="109" t="s">
        <v>84</v>
      </c>
      <c r="V20" s="19">
        <f>SUM(V7:V9)</f>
        <v>17386.603999999999</v>
      </c>
      <c r="W20" s="154">
        <f t="shared" ref="W20" si="27">SUM(W7:W9)</f>
        <v>16187.608</v>
      </c>
      <c r="X20" s="154">
        <f>SUM(X7:X9)</f>
        <v>17207.878999999994</v>
      </c>
      <c r="Y20" s="154">
        <f t="shared" ref="Y20:AK20" si="28">SUM(Y7:Y9)</f>
        <v>22973.369000000002</v>
      </c>
      <c r="Z20" s="154">
        <f t="shared" si="28"/>
        <v>26551.153999999995</v>
      </c>
      <c r="AA20" s="154">
        <f t="shared" si="28"/>
        <v>26243.759999999998</v>
      </c>
      <c r="AB20" s="154">
        <f t="shared" si="28"/>
        <v>24497.342000000004</v>
      </c>
      <c r="AC20" s="154">
        <f t="shared" si="28"/>
        <v>29314.421999999999</v>
      </c>
      <c r="AD20" s="154">
        <f t="shared" si="28"/>
        <v>28198.834000000003</v>
      </c>
      <c r="AE20" s="154">
        <f t="shared" si="28"/>
        <v>37842.870999999999</v>
      </c>
      <c r="AF20" s="154">
        <f t="shared" si="28"/>
        <v>40547.094000000005</v>
      </c>
      <c r="AG20" s="154">
        <f t="shared" si="28"/>
        <v>42274.478999999992</v>
      </c>
      <c r="AH20" s="154">
        <f t="shared" si="28"/>
        <v>43123.891000000003</v>
      </c>
      <c r="AI20" s="154">
        <f t="shared" ref="AI20:AJ20" si="29">SUM(AI7:AI9)</f>
        <v>51420.454000000005</v>
      </c>
      <c r="AJ20" s="154">
        <f t="shared" si="29"/>
        <v>33831.165000000008</v>
      </c>
      <c r="AK20" s="154">
        <f t="shared" si="28"/>
        <v>35407.882000000005</v>
      </c>
      <c r="AL20" s="202" t="str">
        <f>IF(AL9="","",SUM(AL7:AL9))</f>
        <v/>
      </c>
      <c r="AM20" s="61" t="str">
        <f t="shared" si="19"/>
        <v/>
      </c>
      <c r="AO20" s="124">
        <f t="shared" si="20"/>
        <v>0.45277968317460826</v>
      </c>
      <c r="AP20" s="156">
        <f t="shared" si="20"/>
        <v>0.44870661372088694</v>
      </c>
      <c r="AQ20" s="156">
        <f t="shared" ref="AQ20:AT22" si="30">(X20/D20)*10</f>
        <v>0.50886638186154198</v>
      </c>
      <c r="AR20" s="156">
        <f t="shared" si="30"/>
        <v>0.84793395958055684</v>
      </c>
      <c r="AS20" s="156">
        <f t="shared" si="30"/>
        <v>0.51108233390281399</v>
      </c>
      <c r="AT20" s="156">
        <f t="shared" si="30"/>
        <v>0.49088216019454722</v>
      </c>
      <c r="AU20" s="156">
        <f t="shared" si="22"/>
        <v>0.54831710384815791</v>
      </c>
      <c r="AV20" s="156">
        <f t="shared" si="22"/>
        <v>0.55228274555367829</v>
      </c>
      <c r="AW20" s="156">
        <f t="shared" si="22"/>
        <v>0.82827338216980306</v>
      </c>
      <c r="AX20" s="156">
        <f t="shared" si="22"/>
        <v>0.5822917733184545</v>
      </c>
      <c r="AY20" s="156">
        <f t="shared" si="22"/>
        <v>0.63263850085103401</v>
      </c>
      <c r="AZ20" s="156">
        <f t="shared" si="22"/>
        <v>0.51688185682341559</v>
      </c>
      <c r="BA20" s="156">
        <f t="shared" si="22"/>
        <v>0.66077094684361415</v>
      </c>
      <c r="BB20" s="156">
        <f t="shared" si="13"/>
        <v>0.66449834320134393</v>
      </c>
      <c r="BC20" s="156">
        <f t="shared" si="14"/>
        <v>0.7343281737431393</v>
      </c>
      <c r="BD20" s="156">
        <f t="shared" si="15"/>
        <v>0.73186825393259158</v>
      </c>
      <c r="BE20" s="156"/>
      <c r="BF20" s="61" t="str">
        <f t="shared" si="17"/>
        <v/>
      </c>
      <c r="BH20" s="105"/>
      <c r="BI20" s="105"/>
    </row>
    <row r="21" spans="1:61" ht="20.100000000000001" customHeight="1">
      <c r="A21" s="121" t="s">
        <v>85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Q21" si="31">SUM(E10:E12)</f>
        <v>410436.21999999991</v>
      </c>
      <c r="F21" s="154">
        <f t="shared" si="31"/>
        <v>511451.39999999991</v>
      </c>
      <c r="G21" s="154">
        <f t="shared" si="31"/>
        <v>582701.47000000009</v>
      </c>
      <c r="H21" s="154">
        <f t="shared" si="31"/>
        <v>438564.12</v>
      </c>
      <c r="I21" s="154">
        <f t="shared" si="31"/>
        <v>651591.7899999998</v>
      </c>
      <c r="J21" s="154">
        <f t="shared" si="31"/>
        <v>433350.24</v>
      </c>
      <c r="K21" s="154">
        <f t="shared" si="31"/>
        <v>722229.66999999993</v>
      </c>
      <c r="L21" s="154">
        <f t="shared" si="31"/>
        <v>641359.04</v>
      </c>
      <c r="M21" s="154">
        <f t="shared" si="31"/>
        <v>787392.28999999992</v>
      </c>
      <c r="N21" s="154">
        <f t="shared" si="31"/>
        <v>733028.42999999993</v>
      </c>
      <c r="O21" s="154">
        <f t="shared" ref="O21:P21" si="32">SUM(O10:O12)</f>
        <v>856496.02000000072</v>
      </c>
      <c r="P21" s="154">
        <f t="shared" si="32"/>
        <v>486639.38</v>
      </c>
      <c r="Q21" s="154">
        <f t="shared" si="31"/>
        <v>461811.66999999993</v>
      </c>
      <c r="R21" s="154" t="str">
        <f>IF(R12="","",SUM(R10:R12))</f>
        <v/>
      </c>
      <c r="S21" s="52" t="str">
        <f t="shared" si="18"/>
        <v/>
      </c>
      <c r="U21" s="109" t="s">
        <v>85</v>
      </c>
      <c r="V21" s="19">
        <f>SUM(V10:V12)</f>
        <v>20822.173999999999</v>
      </c>
      <c r="W21" s="154">
        <f t="shared" ref="W21" si="33">SUM(W10:W12)</f>
        <v>16993.961000000003</v>
      </c>
      <c r="X21" s="154">
        <f>SUM(X10:X12)</f>
        <v>20306.538000000008</v>
      </c>
      <c r="Y21" s="154">
        <f t="shared" ref="Y21:AK21" si="34">SUM(Y10:Y12)</f>
        <v>32580.996999999992</v>
      </c>
      <c r="Z21" s="154">
        <f t="shared" si="34"/>
        <v>26623.229000000007</v>
      </c>
      <c r="AA21" s="154">
        <f t="shared" si="34"/>
        <v>30060.606000000007</v>
      </c>
      <c r="AB21" s="154">
        <f t="shared" si="34"/>
        <v>25330.112999999998</v>
      </c>
      <c r="AC21" s="154">
        <f t="shared" si="34"/>
        <v>36181.829000000005</v>
      </c>
      <c r="AD21" s="154">
        <f t="shared" si="34"/>
        <v>36659.758999999998</v>
      </c>
      <c r="AE21" s="154">
        <f t="shared" si="34"/>
        <v>39251.351000000017</v>
      </c>
      <c r="AF21" s="154">
        <f t="shared" si="34"/>
        <v>36974.111999999994</v>
      </c>
      <c r="AG21" s="154">
        <f t="shared" si="34"/>
        <v>42339.286999999997</v>
      </c>
      <c r="AH21" s="154">
        <f t="shared" si="34"/>
        <v>50640.62</v>
      </c>
      <c r="AI21" s="154">
        <f t="shared" ref="AI21:AJ21" si="35">SUM(AI10:AI12)</f>
        <v>55195.664999999994</v>
      </c>
      <c r="AJ21" s="154">
        <f t="shared" si="35"/>
        <v>38245.06700000001</v>
      </c>
      <c r="AK21" s="154">
        <f t="shared" si="34"/>
        <v>36125.679000000004</v>
      </c>
      <c r="AL21" s="202" t="str">
        <f>IF(AL12="","",SUM(AL10:AL12))</f>
        <v/>
      </c>
      <c r="AM21" s="52" t="str">
        <f t="shared" si="19"/>
        <v/>
      </c>
      <c r="AO21" s="125">
        <f t="shared" si="20"/>
        <v>0.4635433813049899</v>
      </c>
      <c r="AP21" s="157">
        <f t="shared" si="20"/>
        <v>0.4709352422927755</v>
      </c>
      <c r="AQ21" s="157">
        <f t="shared" si="30"/>
        <v>0.56658857702200172</v>
      </c>
      <c r="AR21" s="157">
        <f t="shared" si="30"/>
        <v>0.7938138841645116</v>
      </c>
      <c r="AS21" s="157">
        <f t="shared" si="30"/>
        <v>0.52054269477021697</v>
      </c>
      <c r="AT21" s="157">
        <f t="shared" si="30"/>
        <v>0.51588347631935783</v>
      </c>
      <c r="AU21" s="157">
        <f t="shared" si="22"/>
        <v>0.57756920470374995</v>
      </c>
      <c r="AV21" s="157">
        <f t="shared" si="22"/>
        <v>0.55528368459031718</v>
      </c>
      <c r="AW21" s="157">
        <f t="shared" si="22"/>
        <v>0.84596143295086201</v>
      </c>
      <c r="AX21" s="157">
        <f t="shared" si="22"/>
        <v>0.54347464013767288</v>
      </c>
      <c r="AY21" s="157">
        <f t="shared" si="22"/>
        <v>0.57649631008553326</v>
      </c>
      <c r="AZ21" s="157">
        <f t="shared" si="22"/>
        <v>0.53771528547733172</v>
      </c>
      <c r="BA21" s="157">
        <f t="shared" si="22"/>
        <v>0.69084114513812245</v>
      </c>
      <c r="BB21" s="157">
        <f t="shared" si="13"/>
        <v>0.64443574413807492</v>
      </c>
      <c r="BC21" s="157">
        <f t="shared" si="14"/>
        <v>0.7859016054146708</v>
      </c>
      <c r="BD21" s="157">
        <f t="shared" si="15"/>
        <v>0.78225998489817306</v>
      </c>
      <c r="BE21" s="157"/>
      <c r="BF21" s="52" t="str">
        <f t="shared" si="17"/>
        <v/>
      </c>
      <c r="BH21" s="105"/>
      <c r="BI21" s="105"/>
    </row>
    <row r="22" spans="1:61" ht="20.100000000000001" customHeight="1">
      <c r="A22" s="121" t="s">
        <v>86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Q22" si="36">SUM(E13:E15)</f>
        <v>431446.86999999988</v>
      </c>
      <c r="F22" s="154">
        <f t="shared" si="36"/>
        <v>682723.02999999991</v>
      </c>
      <c r="G22" s="154">
        <f t="shared" si="36"/>
        <v>626913.08999999985</v>
      </c>
      <c r="H22" s="154">
        <f t="shared" si="36"/>
        <v>458823.13999999961</v>
      </c>
      <c r="I22" s="154">
        <f t="shared" si="36"/>
        <v>516420.31999999972</v>
      </c>
      <c r="J22" s="154">
        <f t="shared" si="36"/>
        <v>514480.41000000003</v>
      </c>
      <c r="K22" s="154">
        <f t="shared" si="36"/>
        <v>823375.22000000055</v>
      </c>
      <c r="L22" s="154">
        <f t="shared" si="36"/>
        <v>766069.49</v>
      </c>
      <c r="M22" s="154">
        <f t="shared" si="36"/>
        <v>684091.10999999964</v>
      </c>
      <c r="N22" s="154">
        <f t="shared" si="36"/>
        <v>752818.34999999928</v>
      </c>
      <c r="O22" s="154">
        <f t="shared" ref="O22:P22" si="37">SUM(O13:O15)</f>
        <v>716410.84000000008</v>
      </c>
      <c r="P22" s="154">
        <f t="shared" si="37"/>
        <v>484398.74999999988</v>
      </c>
      <c r="Q22" s="154">
        <f t="shared" si="36"/>
        <v>538174.56000000006</v>
      </c>
      <c r="R22" s="154" t="str">
        <f>IF(R15="","",SUM(R13:R15))</f>
        <v/>
      </c>
      <c r="S22" s="52" t="str">
        <f t="shared" si="18"/>
        <v/>
      </c>
      <c r="U22" s="109" t="s">
        <v>86</v>
      </c>
      <c r="V22" s="19">
        <f>SUM(V13:V15)</f>
        <v>25135.716000000004</v>
      </c>
      <c r="W22" s="154">
        <f t="shared" ref="W22" si="38">SUM(W13:W15)</f>
        <v>23908.640999999996</v>
      </c>
      <c r="X22" s="154">
        <f>SUM(X13:X15)</f>
        <v>23069.980999999996</v>
      </c>
      <c r="Y22" s="154">
        <f t="shared" ref="Y22:AK22" si="39">SUM(Y13:Y15)</f>
        <v>32504.29800000001</v>
      </c>
      <c r="Z22" s="154">
        <f t="shared" si="39"/>
        <v>33772.178999999996</v>
      </c>
      <c r="AA22" s="154">
        <f t="shared" si="39"/>
        <v>31879.368999999995</v>
      </c>
      <c r="AB22" s="154">
        <f t="shared" si="39"/>
        <v>27356.271000000008</v>
      </c>
      <c r="AC22" s="154">
        <f t="shared" si="39"/>
        <v>32668.917000000012</v>
      </c>
      <c r="AD22" s="154">
        <f t="shared" si="39"/>
        <v>41788.728000000003</v>
      </c>
      <c r="AE22" s="154">
        <f t="shared" si="39"/>
        <v>42542.01</v>
      </c>
      <c r="AF22" s="154">
        <f t="shared" si="39"/>
        <v>45356.519000000008</v>
      </c>
      <c r="AG22" s="154">
        <f t="shared" si="39"/>
        <v>41128.285999999993</v>
      </c>
      <c r="AH22" s="154">
        <f t="shared" si="39"/>
        <v>52942.623999999996</v>
      </c>
      <c r="AI22" s="154">
        <f t="shared" ref="AI22:AJ22" si="40">SUM(AI13:AI15)</f>
        <v>49486.405000000006</v>
      </c>
      <c r="AJ22" s="154">
        <f t="shared" si="40"/>
        <v>39189.25700000002</v>
      </c>
      <c r="AK22" s="154">
        <f t="shared" si="39"/>
        <v>45564.635000000009</v>
      </c>
      <c r="AL22" s="202" t="str">
        <f>IF(AL15="","",SUM(AL13:AL15))</f>
        <v/>
      </c>
      <c r="AM22" s="52" t="str">
        <f t="shared" si="19"/>
        <v/>
      </c>
      <c r="AO22" s="125">
        <f t="shared" si="20"/>
        <v>0.49145504558914899</v>
      </c>
      <c r="AP22" s="157">
        <f t="shared" si="20"/>
        <v>0.48945196647429901</v>
      </c>
      <c r="AQ22" s="157">
        <f t="shared" si="30"/>
        <v>0.72415411933385454</v>
      </c>
      <c r="AR22" s="157">
        <f t="shared" si="30"/>
        <v>0.75337892705074017</v>
      </c>
      <c r="AS22" s="157">
        <f t="shared" si="30"/>
        <v>0.49466881174346788</v>
      </c>
      <c r="AT22" s="157">
        <f t="shared" si="30"/>
        <v>0.50851337304186772</v>
      </c>
      <c r="AU22" s="157">
        <f t="shared" si="22"/>
        <v>0.59622692525926291</v>
      </c>
      <c r="AV22" s="157">
        <f t="shared" si="22"/>
        <v>0.63260324458185591</v>
      </c>
      <c r="AW22" s="157">
        <f t="shared" si="22"/>
        <v>0.8122511020390456</v>
      </c>
      <c r="AX22" s="157">
        <f t="shared" si="22"/>
        <v>0.5166782891523013</v>
      </c>
      <c r="AY22" s="157">
        <f t="shared" si="22"/>
        <v>0.59206794673417951</v>
      </c>
      <c r="AZ22" s="157">
        <f t="shared" si="22"/>
        <v>0.60121064868099239</v>
      </c>
      <c r="BA22" s="157">
        <f t="shared" si="22"/>
        <v>0.70325894686281276</v>
      </c>
      <c r="BB22" s="157">
        <f t="shared" si="13"/>
        <v>0.69075455363014893</v>
      </c>
      <c r="BC22" s="157">
        <f t="shared" si="14"/>
        <v>0.80902886310090671</v>
      </c>
      <c r="BD22" s="157">
        <f t="shared" si="15"/>
        <v>0.84665159572016935</v>
      </c>
      <c r="BE22" s="157"/>
      <c r="BF22" s="52" t="str">
        <f t="shared" si="17"/>
        <v/>
      </c>
      <c r="BH22" s="105"/>
      <c r="BI22" s="105"/>
    </row>
    <row r="23" spans="1:61" ht="20.100000000000001" customHeight="1" thickBot="1">
      <c r="A23" s="122" t="s">
        <v>87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Q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41"/>
        <v>832945.81000000052</v>
      </c>
      <c r="O23" s="155">
        <f t="shared" ref="O23:P23" si="42">SUM(O16:O18)</f>
        <v>546027.48999999929</v>
      </c>
      <c r="P23" s="155">
        <f t="shared" si="42"/>
        <v>511434.06999999948</v>
      </c>
      <c r="Q23" s="155">
        <f t="shared" si="41"/>
        <v>596793.98999999941</v>
      </c>
      <c r="R23" s="155" t="str">
        <f>IF(R18="","",SUM(R16:R18))</f>
        <v/>
      </c>
      <c r="S23" s="55" t="str">
        <f t="shared" si="18"/>
        <v/>
      </c>
      <c r="U23" s="110" t="s">
        <v>87</v>
      </c>
      <c r="V23" s="21">
        <f>SUM(V16:V18)</f>
        <v>26148.870999999992</v>
      </c>
      <c r="W23" s="155">
        <f t="shared" ref="W23" si="43">SUM(W16:W18)</f>
        <v>24824.359</v>
      </c>
      <c r="X23" s="155">
        <f>SUM(X16:X18)</f>
        <v>25786.902000000006</v>
      </c>
      <c r="Y23" s="155">
        <f t="shared" ref="Y23:AK23" si="44">SUM(Y16:Y18)</f>
        <v>34340.337000000007</v>
      </c>
      <c r="Z23" s="155">
        <f t="shared" si="44"/>
        <v>38207.429000000004</v>
      </c>
      <c r="AA23" s="155">
        <f t="shared" si="44"/>
        <v>28571.173999999999</v>
      </c>
      <c r="AB23" s="155">
        <f t="shared" si="44"/>
        <v>33006.81</v>
      </c>
      <c r="AC23" s="155">
        <f t="shared" si="44"/>
        <v>39040.758000000002</v>
      </c>
      <c r="AD23" s="155">
        <f t="shared" si="44"/>
        <v>48079.73</v>
      </c>
      <c r="AE23" s="155">
        <f t="shared" si="44"/>
        <v>49572.105999999992</v>
      </c>
      <c r="AF23" s="155">
        <f t="shared" si="44"/>
        <v>43376.988000000005</v>
      </c>
      <c r="AG23" s="155">
        <f t="shared" si="44"/>
        <v>47123.987000000023</v>
      </c>
      <c r="AH23" s="155">
        <f t="shared" si="44"/>
        <v>58636.54</v>
      </c>
      <c r="AI23" s="155">
        <f t="shared" ref="AI23:AJ23" si="45">SUM(AI16:AI18)</f>
        <v>41479.065000000002</v>
      </c>
      <c r="AJ23" s="155">
        <f t="shared" si="45"/>
        <v>42316.526999999987</v>
      </c>
      <c r="AK23" s="155">
        <f t="shared" si="44"/>
        <v>46219.495999999977</v>
      </c>
      <c r="AL23" s="203" t="str">
        <f>IF(AL18="","",SUM(AL16:AL18))</f>
        <v/>
      </c>
      <c r="AM23" s="55" t="str">
        <f t="shared" si="19"/>
        <v/>
      </c>
      <c r="AO23" s="126">
        <f t="shared" si="20"/>
        <v>0.55445366590058986</v>
      </c>
      <c r="AP23" s="158">
        <f t="shared" si="20"/>
        <v>0.58274025510480154</v>
      </c>
      <c r="AQ23" s="158">
        <f t="shared" ref="AQ23:BA23" si="46">IF(AQ18="","",(X23/D23)*10)</f>
        <v>0.91766659206541912</v>
      </c>
      <c r="AR23" s="158">
        <f t="shared" si="46"/>
        <v>0.70555563933746857</v>
      </c>
      <c r="AS23" s="158">
        <f t="shared" si="46"/>
        <v>0.61973170704963765</v>
      </c>
      <c r="AT23" s="158">
        <f t="shared" si="46"/>
        <v>0.68540258514499786</v>
      </c>
      <c r="AU23" s="158">
        <f t="shared" si="46"/>
        <v>0.71708761380711117</v>
      </c>
      <c r="AV23" s="158">
        <f t="shared" si="46"/>
        <v>0.85424187953721087</v>
      </c>
      <c r="AW23" s="158">
        <f t="shared" si="46"/>
        <v>0.69790264995908136</v>
      </c>
      <c r="AX23" s="158">
        <f t="shared" si="46"/>
        <v>0.67010983318921202</v>
      </c>
      <c r="AY23" s="158">
        <f t="shared" si="46"/>
        <v>0.62243722590340611</v>
      </c>
      <c r="AZ23" s="158">
        <f t="shared" si="46"/>
        <v>0.69138012886340905</v>
      </c>
      <c r="BA23" s="158">
        <f t="shared" si="46"/>
        <v>0.70396584382842342</v>
      </c>
      <c r="BB23" s="158">
        <f t="shared" ref="BB23" si="47">IF(BB18="","",(AI23/O23)*10)</f>
        <v>0.75965158823780199</v>
      </c>
      <c r="BC23" s="158">
        <f t="shared" ref="BC23" si="48">IF(BC18="","",(AJ23/P23)*10)</f>
        <v>0.82740922989350374</v>
      </c>
      <c r="BD23" s="158">
        <f t="shared" ref="BD23" si="49">IF(BD18="","",(AK23/Q23)*10)</f>
        <v>0.77446316106501045</v>
      </c>
      <c r="BE23" s="158"/>
      <c r="BF23" s="55" t="str">
        <f t="shared" si="17"/>
        <v/>
      </c>
      <c r="BH23" s="105"/>
      <c r="BI23" s="105"/>
    </row>
    <row r="24" spans="1:61">
      <c r="J24" s="119"/>
      <c r="K24" s="119"/>
      <c r="L24" s="119"/>
      <c r="M24" s="119"/>
      <c r="N24" s="119"/>
      <c r="O24" s="119"/>
      <c r="P24" s="119"/>
      <c r="Q24" s="119"/>
      <c r="U24" s="119">
        <f>SUM(V7:V18)</f>
        <v>89493.365000000005</v>
      </c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BH24" s="105"/>
      <c r="BI24" s="105"/>
    </row>
    <row r="25" spans="1:61" ht="15.75" thickBot="1">
      <c r="S25" s="205" t="s">
        <v>1</v>
      </c>
      <c r="AM25" s="286">
        <v>1000</v>
      </c>
      <c r="BF25" s="286" t="s">
        <v>46</v>
      </c>
      <c r="BH25" s="105"/>
      <c r="BI25" s="105"/>
    </row>
    <row r="26" spans="1:61" ht="20.100000000000001" customHeight="1">
      <c r="A26" s="441" t="s">
        <v>2</v>
      </c>
      <c r="B26" s="443" t="s">
        <v>70</v>
      </c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8"/>
      <c r="S26" s="446" t="str">
        <f>S4</f>
        <v>D       2026/2025</v>
      </c>
      <c r="U26" s="444" t="s">
        <v>3</v>
      </c>
      <c r="V26" s="436" t="s">
        <v>70</v>
      </c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38"/>
      <c r="AM26" s="446" t="str">
        <f>S26</f>
        <v>D       2026/2025</v>
      </c>
      <c r="AO26" s="436" t="s">
        <v>70</v>
      </c>
      <c r="AP26" s="437"/>
      <c r="AQ26" s="437"/>
      <c r="AR26" s="437"/>
      <c r="AS26" s="437"/>
      <c r="AT26" s="437"/>
      <c r="AU26" s="437"/>
      <c r="AV26" s="437"/>
      <c r="AW26" s="437"/>
      <c r="AX26" s="437"/>
      <c r="AY26" s="437"/>
      <c r="AZ26" s="437"/>
      <c r="BA26" s="437"/>
      <c r="BB26" s="437"/>
      <c r="BC26" s="437"/>
      <c r="BD26" s="437"/>
      <c r="BE26" s="438"/>
      <c r="BF26" s="446" t="str">
        <f>AM26</f>
        <v>D       2026/2025</v>
      </c>
      <c r="BH26" s="105"/>
      <c r="BI26" s="105"/>
    </row>
    <row r="27" spans="1:61" ht="20.100000000000001" customHeight="1" thickBot="1">
      <c r="A27" s="442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5">
        <v>2025</v>
      </c>
      <c r="R27" s="133">
        <v>2026</v>
      </c>
      <c r="S27" s="447"/>
      <c r="U27" s="445"/>
      <c r="V27" s="25">
        <v>2010</v>
      </c>
      <c r="W27" s="135">
        <v>2011</v>
      </c>
      <c r="X27" s="135">
        <v>2012</v>
      </c>
      <c r="Y27" s="135">
        <v>2013</v>
      </c>
      <c r="Z27" s="135">
        <v>2014</v>
      </c>
      <c r="AA27" s="135">
        <v>2015</v>
      </c>
      <c r="AB27" s="135">
        <v>2016</v>
      </c>
      <c r="AC27" s="135">
        <v>2017</v>
      </c>
      <c r="AD27" s="135">
        <v>2018</v>
      </c>
      <c r="AE27" s="135">
        <v>2019</v>
      </c>
      <c r="AF27" s="135">
        <v>2020</v>
      </c>
      <c r="AG27" s="135">
        <v>2021</v>
      </c>
      <c r="AH27" s="135">
        <v>2022</v>
      </c>
      <c r="AI27" s="135">
        <v>2023</v>
      </c>
      <c r="AJ27" s="135">
        <v>2024</v>
      </c>
      <c r="AK27" s="135">
        <v>2025</v>
      </c>
      <c r="AL27" s="133">
        <v>2026</v>
      </c>
      <c r="AM27" s="447"/>
      <c r="AO27" s="25">
        <v>2010</v>
      </c>
      <c r="AP27" s="135">
        <v>2011</v>
      </c>
      <c r="AQ27" s="135">
        <v>2012</v>
      </c>
      <c r="AR27" s="135">
        <v>2013</v>
      </c>
      <c r="AS27" s="135">
        <v>2014</v>
      </c>
      <c r="AT27" s="135">
        <v>2015</v>
      </c>
      <c r="AU27" s="135">
        <v>2016</v>
      </c>
      <c r="AV27" s="135">
        <v>2017</v>
      </c>
      <c r="AW27" s="262">
        <v>2018</v>
      </c>
      <c r="AX27" s="135">
        <v>2019</v>
      </c>
      <c r="AY27" s="135">
        <v>2020</v>
      </c>
      <c r="AZ27" s="135">
        <v>2021</v>
      </c>
      <c r="BA27" s="135">
        <v>2022</v>
      </c>
      <c r="BB27" s="135">
        <v>2023</v>
      </c>
      <c r="BC27" s="176">
        <v>2024</v>
      </c>
      <c r="BD27" s="135">
        <v>2025</v>
      </c>
      <c r="BE27" s="263">
        <v>2026</v>
      </c>
      <c r="BF27" s="447"/>
      <c r="BH27" s="105"/>
      <c r="BI27" s="105"/>
    </row>
    <row r="28" spans="1:61" ht="3" customHeight="1" thickBot="1">
      <c r="A28" s="288" t="s">
        <v>88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1"/>
      <c r="U28" s="288"/>
      <c r="V28" s="290">
        <v>2010</v>
      </c>
      <c r="W28" s="290">
        <v>2011</v>
      </c>
      <c r="X28" s="290">
        <v>2012</v>
      </c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1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9"/>
      <c r="BH28" s="105"/>
      <c r="BI28" s="105"/>
    </row>
    <row r="29" spans="1:61" ht="20.100000000000001" customHeight="1">
      <c r="A29" s="120" t="s">
        <v>72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144226.97</v>
      </c>
      <c r="Q29" s="153">
        <v>156286.95999999988</v>
      </c>
      <c r="R29" s="112">
        <v>147664.55000000002</v>
      </c>
      <c r="S29" s="61">
        <f>IF(R29="","",(R29-Q29)/Q29)</f>
        <v>-5.5170373779103929E-2</v>
      </c>
      <c r="U29" s="109" t="s">
        <v>72</v>
      </c>
      <c r="V29" s="39">
        <v>5016.9969999999994</v>
      </c>
      <c r="W29" s="153">
        <v>5270.674</v>
      </c>
      <c r="X29" s="153">
        <v>5254.5140000000001</v>
      </c>
      <c r="Y29" s="153">
        <v>8076.4090000000024</v>
      </c>
      <c r="Z29" s="153">
        <v>9156.59</v>
      </c>
      <c r="AA29" s="153">
        <v>7918.5499999999993</v>
      </c>
      <c r="AB29" s="153">
        <v>7480.9960000000019</v>
      </c>
      <c r="AC29" s="153">
        <v>9138.478000000001</v>
      </c>
      <c r="AD29" s="153">
        <v>8324.8559999999998</v>
      </c>
      <c r="AE29" s="153">
        <v>11927.749</v>
      </c>
      <c r="AF29" s="153">
        <v>14184.973999999998</v>
      </c>
      <c r="AG29" s="153">
        <v>11496.755999999994</v>
      </c>
      <c r="AH29" s="153">
        <v>12141.410000000002</v>
      </c>
      <c r="AI29" s="153">
        <v>14522.108000000002</v>
      </c>
      <c r="AJ29" s="153">
        <v>9776.6340000000037</v>
      </c>
      <c r="AK29" s="153">
        <v>11769.335000000006</v>
      </c>
      <c r="AL29" s="112">
        <v>11692.485000000002</v>
      </c>
      <c r="AM29" s="61">
        <f>IF(AL29="","",(AL29-AK29)/AK29)</f>
        <v>-6.529680733873576E-3</v>
      </c>
      <c r="AO29" s="124">
        <f t="shared" ref="AO29:AO38" si="50">(V29/B29)*10</f>
        <v>0.44749494995804673</v>
      </c>
      <c r="AP29" s="156">
        <f t="shared" ref="AP29:AP38" si="51">(W29/C29)*10</f>
        <v>0.42199049962249885</v>
      </c>
      <c r="AQ29" s="156">
        <f t="shared" ref="AQ29:AQ38" si="52">(X29/D29)*10</f>
        <v>0.47202259593859536</v>
      </c>
      <c r="AR29" s="156">
        <f t="shared" ref="AR29:AR38" si="53">(Y29/E29)*10</f>
        <v>0.8081632158864277</v>
      </c>
      <c r="AS29" s="156">
        <f t="shared" ref="AS29:AS38" si="54">(Z29/F29)*10</f>
        <v>0.50550044106984959</v>
      </c>
      <c r="AT29" s="156">
        <f t="shared" ref="AT29:AT38" si="55">(AA29/G29)*10</f>
        <v>0.47895812371298058</v>
      </c>
      <c r="AU29" s="156">
        <f t="shared" ref="AU29:AU38" si="56">(AB29/H29)*10</f>
        <v>0.58749022877813117</v>
      </c>
      <c r="AV29" s="156">
        <f t="shared" ref="AV29:AV38" si="57">(AC29/I29)*10</f>
        <v>0.55261592323817688</v>
      </c>
      <c r="AW29" s="156">
        <f t="shared" ref="AW29:AW38" si="58">(AD29/J29)*10</f>
        <v>0.77172992674881657</v>
      </c>
      <c r="AX29" s="156">
        <f t="shared" ref="AX29:AX38" si="59">(AE29/K29)*10</f>
        <v>0.59323467465978674</v>
      </c>
      <c r="AY29" s="156">
        <f t="shared" ref="AY29:AY38" si="60">(AF29/L29)*10</f>
        <v>0.61384805672702092</v>
      </c>
      <c r="AZ29" s="156">
        <f t="shared" ref="AZ29:AZ38" si="61">(AG29/M29)*10</f>
        <v>0.53656597117584959</v>
      </c>
      <c r="BA29" s="156">
        <f t="shared" ref="BA29:BA38" si="62">(AH29/N29)*10</f>
        <v>0.64128226769950125</v>
      </c>
      <c r="BB29" s="156">
        <f t="shared" ref="BB29:BC38" si="63">(AI29/O29)*10</f>
        <v>0.68958439007564309</v>
      </c>
      <c r="BC29" s="156">
        <f t="shared" si="63"/>
        <v>0.67786447985421894</v>
      </c>
      <c r="BD29" s="156">
        <f t="shared" ref="BD29:BD44" si="64">(AK29/Q29)*10</f>
        <v>0.75305930833896928</v>
      </c>
      <c r="BE29" s="156">
        <f>(AL29/R29)*10</f>
        <v>0.79182749007801811</v>
      </c>
      <c r="BF29" s="61">
        <f t="shared" ref="BF29:BF45" si="65">IF(BE29="","",(BE29-BD29)/BD29)</f>
        <v>5.1480914331382764E-2</v>
      </c>
      <c r="BH29" s="105"/>
      <c r="BI29" s="105"/>
    </row>
    <row r="30" spans="1:61" ht="20.100000000000001" customHeight="1">
      <c r="A30" s="121" t="s">
        <v>73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163816.97999999995</v>
      </c>
      <c r="Q30" s="154">
        <v>176976.29999999978</v>
      </c>
      <c r="R30" s="119">
        <v>172132.84999999989</v>
      </c>
      <c r="S30" s="52">
        <f t="shared" ref="S30:S45" si="66">IF(R30="","",(R30-Q30)/Q30)</f>
        <v>-2.736778879431823E-2</v>
      </c>
      <c r="U30" s="109" t="s">
        <v>73</v>
      </c>
      <c r="V30" s="19">
        <v>4768.4190000000008</v>
      </c>
      <c r="W30" s="154">
        <v>5015.1330000000007</v>
      </c>
      <c r="X30" s="154">
        <v>4911.1499999999996</v>
      </c>
      <c r="Y30" s="154">
        <v>7549.5049999999992</v>
      </c>
      <c r="Z30" s="154">
        <v>9045.7329999999984</v>
      </c>
      <c r="AA30" s="154">
        <v>9256.7200000000012</v>
      </c>
      <c r="AB30" s="154">
        <v>8296.7439999999988</v>
      </c>
      <c r="AC30" s="154">
        <v>9856.137999999999</v>
      </c>
      <c r="AD30" s="154">
        <v>9306.1540000000005</v>
      </c>
      <c r="AE30" s="154">
        <v>13709.666999999996</v>
      </c>
      <c r="AF30" s="154">
        <v>12449.267000000005</v>
      </c>
      <c r="AG30" s="154">
        <v>12684.448000000004</v>
      </c>
      <c r="AH30" s="154">
        <v>16621.906999999996</v>
      </c>
      <c r="AI30" s="154">
        <v>15950.190999999999</v>
      </c>
      <c r="AJ30" s="154">
        <v>11404.307000000001</v>
      </c>
      <c r="AK30" s="154">
        <v>11650.797999999995</v>
      </c>
      <c r="AL30" s="119">
        <v>13514.990999999998</v>
      </c>
      <c r="AM30" s="52">
        <f t="shared" ref="AM30:AM45" si="67">IF(AL30="","",(AL30-AK30)/AK30)</f>
        <v>0.16000560648292106</v>
      </c>
      <c r="AO30" s="125">
        <f t="shared" si="50"/>
        <v>0.46047109354109889</v>
      </c>
      <c r="AP30" s="157">
        <f t="shared" si="51"/>
        <v>0.45757226895448566</v>
      </c>
      <c r="AQ30" s="157">
        <f t="shared" si="52"/>
        <v>0.5419617422671561</v>
      </c>
      <c r="AR30" s="157">
        <f t="shared" si="53"/>
        <v>0.82888642292733761</v>
      </c>
      <c r="AS30" s="157">
        <f t="shared" si="54"/>
        <v>0.50636300335303253</v>
      </c>
      <c r="AT30" s="157">
        <f t="shared" si="55"/>
        <v>0.48905442795728249</v>
      </c>
      <c r="AU30" s="157">
        <f t="shared" si="56"/>
        <v>0.51556937685642856</v>
      </c>
      <c r="AV30" s="157">
        <f t="shared" si="57"/>
        <v>0.54755948056577153</v>
      </c>
      <c r="AW30" s="157">
        <f t="shared" si="58"/>
        <v>0.92171330852361721</v>
      </c>
      <c r="AX30" s="157">
        <f t="shared" si="59"/>
        <v>0.57411865515950256</v>
      </c>
      <c r="AY30" s="157">
        <f t="shared" si="60"/>
        <v>0.6218671970115851</v>
      </c>
      <c r="AZ30" s="157">
        <f t="shared" si="61"/>
        <v>0.49425784549142993</v>
      </c>
      <c r="BA30" s="157">
        <f t="shared" si="62"/>
        <v>0.62654318974990453</v>
      </c>
      <c r="BB30" s="157">
        <f t="shared" si="63"/>
        <v>0.62565287272235182</v>
      </c>
      <c r="BC30" s="157">
        <f t="shared" si="63"/>
        <v>0.69616147239437598</v>
      </c>
      <c r="BD30" s="157">
        <f t="shared" si="64"/>
        <v>0.65832532378629283</v>
      </c>
      <c r="BE30" s="157">
        <f>IF(AL30="","",(AL30/R30)*10)</f>
        <v>0.78514885450394889</v>
      </c>
      <c r="BF30" s="52">
        <f t="shared" si="65"/>
        <v>0.19264568160350129</v>
      </c>
      <c r="BH30" s="105"/>
      <c r="BI30" s="105"/>
    </row>
    <row r="31" spans="1:61" ht="20.100000000000001" customHeight="1">
      <c r="A31" s="121" t="s">
        <v>74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152254.79</v>
      </c>
      <c r="Q31" s="154">
        <v>150190.68999999992</v>
      </c>
      <c r="R31" s="119"/>
      <c r="S31" s="52" t="str">
        <f t="shared" si="66"/>
        <v/>
      </c>
      <c r="U31" s="109" t="s">
        <v>74</v>
      </c>
      <c r="V31" s="19">
        <v>7424.4470000000001</v>
      </c>
      <c r="W31" s="154">
        <v>5510.3540000000003</v>
      </c>
      <c r="X31" s="154">
        <v>6830.2309999999961</v>
      </c>
      <c r="Y31" s="154">
        <v>7114.5390000000007</v>
      </c>
      <c r="Z31" s="154">
        <v>8082.2549999999983</v>
      </c>
      <c r="AA31" s="154">
        <v>8938.91</v>
      </c>
      <c r="AB31" s="154">
        <v>8489.652</v>
      </c>
      <c r="AC31" s="154">
        <v>9926.7349999999988</v>
      </c>
      <c r="AD31" s="154">
        <v>10260.373</v>
      </c>
      <c r="AE31" s="154">
        <v>11780.022999999999</v>
      </c>
      <c r="AF31" s="154">
        <v>12880.835000000003</v>
      </c>
      <c r="AG31" s="154">
        <v>17712.749</v>
      </c>
      <c r="AH31" s="154">
        <v>13728.199000000006</v>
      </c>
      <c r="AI31" s="154">
        <v>20045.862000000012</v>
      </c>
      <c r="AJ31" s="154">
        <v>12012.421000000002</v>
      </c>
      <c r="AK31" s="154">
        <v>11332.131000000005</v>
      </c>
      <c r="AL31" s="119"/>
      <c r="AM31" s="52" t="str">
        <f t="shared" si="67"/>
        <v/>
      </c>
      <c r="AO31" s="125">
        <f t="shared" si="50"/>
        <v>0.44241062088628053</v>
      </c>
      <c r="AP31" s="157">
        <f t="shared" si="51"/>
        <v>0.44000691509090828</v>
      </c>
      <c r="AQ31" s="157">
        <f t="shared" si="52"/>
        <v>0.50306153781226581</v>
      </c>
      <c r="AR31" s="157">
        <f t="shared" si="53"/>
        <v>0.908169034292719</v>
      </c>
      <c r="AS31" s="157">
        <f t="shared" si="54"/>
        <v>0.50798316681623246</v>
      </c>
      <c r="AT31" s="157">
        <f t="shared" si="55"/>
        <v>0.49726565111971294</v>
      </c>
      <c r="AU31" s="157">
        <f t="shared" si="56"/>
        <v>0.53652846921584385</v>
      </c>
      <c r="AV31" s="157">
        <f t="shared" si="57"/>
        <v>0.5373482716568041</v>
      </c>
      <c r="AW31" s="157">
        <f t="shared" si="58"/>
        <v>0.78173472362263119</v>
      </c>
      <c r="AX31" s="157">
        <f t="shared" si="59"/>
        <v>0.56172228676028879</v>
      </c>
      <c r="AY31" s="157">
        <f t="shared" si="60"/>
        <v>0.61636897129854362</v>
      </c>
      <c r="AZ31" s="157">
        <f t="shared" si="61"/>
        <v>0.51111633914897814</v>
      </c>
      <c r="BA31" s="157">
        <f t="shared" si="62"/>
        <v>0.69550200427620168</v>
      </c>
      <c r="BB31" s="157">
        <f t="shared" si="63"/>
        <v>0.65211451686003852</v>
      </c>
      <c r="BC31" s="157">
        <f t="shared" si="63"/>
        <v>0.78896834707137953</v>
      </c>
      <c r="BD31" s="157">
        <f t="shared" si="64"/>
        <v>0.75451620869442781</v>
      </c>
      <c r="BE31" s="157" t="str">
        <f t="shared" ref="BE31:BE40" si="68">IF(AL31="","",(AL31/R31)*10)</f>
        <v/>
      </c>
      <c r="BF31" s="52" t="str">
        <f t="shared" si="65"/>
        <v/>
      </c>
      <c r="BH31" s="105"/>
      <c r="BI31" s="105"/>
    </row>
    <row r="32" spans="1:61" ht="20.100000000000001" customHeight="1">
      <c r="A32" s="121" t="s">
        <v>75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162872.00000000003</v>
      </c>
      <c r="Q32" s="154">
        <v>162635.3899999999</v>
      </c>
      <c r="R32" s="119"/>
      <c r="S32" s="52" t="str">
        <f t="shared" si="66"/>
        <v/>
      </c>
      <c r="U32" s="109" t="s">
        <v>75</v>
      </c>
      <c r="V32" s="19">
        <v>6997.9059999999999</v>
      </c>
      <c r="W32" s="154">
        <v>5641.7790000000005</v>
      </c>
      <c r="X32" s="154">
        <v>6955.6630000000014</v>
      </c>
      <c r="Y32" s="154">
        <v>8794.5019999999968</v>
      </c>
      <c r="Z32" s="154">
        <v>7652.6419999999989</v>
      </c>
      <c r="AA32" s="154">
        <v>8505.6460000000006</v>
      </c>
      <c r="AB32" s="154">
        <v>6662.3990000000013</v>
      </c>
      <c r="AC32" s="154">
        <v>10370.893000000004</v>
      </c>
      <c r="AD32" s="154">
        <v>11386.056</v>
      </c>
      <c r="AE32" s="154">
        <v>12901.989000000001</v>
      </c>
      <c r="AF32" s="154">
        <v>14090.422</v>
      </c>
      <c r="AG32" s="154">
        <v>12972.172999999997</v>
      </c>
      <c r="AH32" s="154">
        <v>15175.933000000003</v>
      </c>
      <c r="AI32" s="154">
        <v>16823.397999999997</v>
      </c>
      <c r="AJ32" s="154">
        <v>12183.119000000001</v>
      </c>
      <c r="AK32" s="154">
        <v>11911.394</v>
      </c>
      <c r="AL32" s="119"/>
      <c r="AM32" s="52" t="str">
        <f t="shared" si="67"/>
        <v/>
      </c>
      <c r="AO32" s="125">
        <f t="shared" si="50"/>
        <v>0.4117380456536428</v>
      </c>
      <c r="AP32" s="157">
        <f t="shared" si="51"/>
        <v>0.45017323810756427</v>
      </c>
      <c r="AQ32" s="157">
        <f t="shared" si="52"/>
        <v>0.53052169146380823</v>
      </c>
      <c r="AR32" s="157">
        <f t="shared" si="53"/>
        <v>0.79315079340313666</v>
      </c>
      <c r="AS32" s="157">
        <f t="shared" si="54"/>
        <v>0.54920904241465762</v>
      </c>
      <c r="AT32" s="157">
        <f t="shared" si="55"/>
        <v>0.49231320433642595</v>
      </c>
      <c r="AU32" s="157">
        <f t="shared" si="56"/>
        <v>0.55148844538658548</v>
      </c>
      <c r="AV32" s="157">
        <f t="shared" si="57"/>
        <v>0.52949059732220316</v>
      </c>
      <c r="AW32" s="157">
        <f t="shared" si="58"/>
        <v>0.75728905420077208</v>
      </c>
      <c r="AX32" s="157">
        <f t="shared" si="59"/>
        <v>0.52733538616375741</v>
      </c>
      <c r="AY32" s="157">
        <f t="shared" si="60"/>
        <v>0.60476032121983347</v>
      </c>
      <c r="AZ32" s="157">
        <f t="shared" si="61"/>
        <v>0.54429927333323636</v>
      </c>
      <c r="BA32" s="157">
        <f t="shared" si="62"/>
        <v>0.72663491662813884</v>
      </c>
      <c r="BB32" s="157">
        <f t="shared" si="63"/>
        <v>0.63222521852648494</v>
      </c>
      <c r="BC32" s="157">
        <f t="shared" si="63"/>
        <v>0.74801801414607783</v>
      </c>
      <c r="BD32" s="157">
        <f t="shared" si="64"/>
        <v>0.73239864951902589</v>
      </c>
      <c r="BE32" s="157" t="str">
        <f t="shared" si="68"/>
        <v/>
      </c>
      <c r="BF32" s="52" t="str">
        <f t="shared" si="65"/>
        <v/>
      </c>
      <c r="BH32" s="105"/>
      <c r="BI32" s="105"/>
    </row>
    <row r="33" spans="1:61" ht="20.100000000000001" customHeight="1">
      <c r="A33" s="121" t="s">
        <v>76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165042.3800000003</v>
      </c>
      <c r="Q33" s="154">
        <v>163431.92999999996</v>
      </c>
      <c r="R33" s="119"/>
      <c r="S33" s="52" t="str">
        <f t="shared" si="66"/>
        <v/>
      </c>
      <c r="U33" s="109" t="s">
        <v>76</v>
      </c>
      <c r="V33" s="19">
        <v>5233.5920000000015</v>
      </c>
      <c r="W33" s="154">
        <v>6774.5830000000024</v>
      </c>
      <c r="X33" s="154">
        <v>6184.9250000000011</v>
      </c>
      <c r="Y33" s="154">
        <v>12346.015000000001</v>
      </c>
      <c r="Z33" s="154">
        <v>9823.5429999999997</v>
      </c>
      <c r="AA33" s="154">
        <v>9567.4180000000015</v>
      </c>
      <c r="AB33" s="154">
        <v>8927.2699999999986</v>
      </c>
      <c r="AC33" s="154">
        <v>11110.941999999997</v>
      </c>
      <c r="AD33" s="154">
        <v>11997.332</v>
      </c>
      <c r="AE33" s="154">
        <v>12224.240000000003</v>
      </c>
      <c r="AF33" s="154">
        <v>10503.531999999996</v>
      </c>
      <c r="AG33" s="154">
        <v>13714.956999999997</v>
      </c>
      <c r="AH33" s="154">
        <v>20165.158999999996</v>
      </c>
      <c r="AI33" s="154">
        <v>18190.89599999999</v>
      </c>
      <c r="AJ33" s="154">
        <v>12209.923999999999</v>
      </c>
      <c r="AK33" s="154">
        <v>12706.673000000006</v>
      </c>
      <c r="AL33" s="119"/>
      <c r="AM33" s="52" t="str">
        <f t="shared" si="67"/>
        <v/>
      </c>
      <c r="AO33" s="125">
        <f t="shared" si="50"/>
        <v>0.49547514696423517</v>
      </c>
      <c r="AP33" s="157">
        <f t="shared" si="51"/>
        <v>0.46184732439637305</v>
      </c>
      <c r="AQ33" s="157">
        <f t="shared" si="52"/>
        <v>0.58455084732547036</v>
      </c>
      <c r="AR33" s="157">
        <f t="shared" si="53"/>
        <v>0.78769456194735565</v>
      </c>
      <c r="AS33" s="157">
        <f t="shared" si="54"/>
        <v>0.4740445861025222</v>
      </c>
      <c r="AT33" s="157">
        <f t="shared" si="55"/>
        <v>0.52641405214864356</v>
      </c>
      <c r="AU33" s="157">
        <f t="shared" si="56"/>
        <v>0.57203930554337168</v>
      </c>
      <c r="AV33" s="157">
        <f t="shared" si="57"/>
        <v>0.53330507840023977</v>
      </c>
      <c r="AW33" s="157">
        <f t="shared" si="58"/>
        <v>0.97449836694611214</v>
      </c>
      <c r="AX33" s="157">
        <f t="shared" si="59"/>
        <v>0.53612416504160132</v>
      </c>
      <c r="AY33" s="157">
        <f t="shared" si="60"/>
        <v>0.50677934421259097</v>
      </c>
      <c r="AZ33" s="157">
        <f t="shared" si="61"/>
        <v>0.50484087413609458</v>
      </c>
      <c r="BA33" s="157">
        <f t="shared" si="62"/>
        <v>0.67726572735313773</v>
      </c>
      <c r="BB33" s="157">
        <f t="shared" si="63"/>
        <v>0.66905395722428995</v>
      </c>
      <c r="BC33" s="157">
        <f t="shared" si="63"/>
        <v>0.7398053760494715</v>
      </c>
      <c r="BD33" s="157">
        <f t="shared" si="64"/>
        <v>0.77749023706689446</v>
      </c>
      <c r="BE33" s="157" t="str">
        <f t="shared" si="68"/>
        <v/>
      </c>
      <c r="BF33" s="52" t="str">
        <f t="shared" si="65"/>
        <v/>
      </c>
      <c r="BH33" s="105"/>
      <c r="BI33" s="105"/>
    </row>
    <row r="34" spans="1:61" ht="20.100000000000001" customHeight="1">
      <c r="A34" s="121" t="s">
        <v>77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158434.60000000015</v>
      </c>
      <c r="Q34" s="154">
        <v>134908.06000000003</v>
      </c>
      <c r="R34" s="119"/>
      <c r="S34" s="52" t="str">
        <f t="shared" si="66"/>
        <v/>
      </c>
      <c r="U34" s="109" t="s">
        <v>77</v>
      </c>
      <c r="V34" s="19">
        <v>8418.2340000000022</v>
      </c>
      <c r="W34" s="154">
        <v>4390.6889999999994</v>
      </c>
      <c r="X34" s="154">
        <v>6848.4070000000011</v>
      </c>
      <c r="Y34" s="154">
        <v>11167.32799999999</v>
      </c>
      <c r="Z34" s="154">
        <v>8872.2850000000017</v>
      </c>
      <c r="AA34" s="154">
        <v>11662.620000000006</v>
      </c>
      <c r="AB34" s="154">
        <v>9423.9899999999961</v>
      </c>
      <c r="AC34" s="154">
        <v>14481.375000000004</v>
      </c>
      <c r="AD34" s="154">
        <v>12803.287</v>
      </c>
      <c r="AE34" s="154">
        <v>13718.046000000006</v>
      </c>
      <c r="AF34" s="154">
        <v>12228.946999999995</v>
      </c>
      <c r="AG34" s="154">
        <v>14526.821999999995</v>
      </c>
      <c r="AH34" s="154">
        <v>14534.652000000002</v>
      </c>
      <c r="AI34" s="154">
        <v>19521.573</v>
      </c>
      <c r="AJ34" s="154">
        <v>13387.991000000004</v>
      </c>
      <c r="AK34" s="154">
        <v>10733.082999999999</v>
      </c>
      <c r="AL34" s="119"/>
      <c r="AM34" s="52" t="str">
        <f t="shared" si="67"/>
        <v/>
      </c>
      <c r="AO34" s="125">
        <f t="shared" si="50"/>
        <v>0.48672862985073784</v>
      </c>
      <c r="AP34" s="157">
        <f t="shared" si="51"/>
        <v>0.49688825876595721</v>
      </c>
      <c r="AQ34" s="157">
        <f t="shared" si="52"/>
        <v>0.56924809937044796</v>
      </c>
      <c r="AR34" s="157">
        <f t="shared" si="53"/>
        <v>0.78543559483657488</v>
      </c>
      <c r="AS34" s="157">
        <f t="shared" si="54"/>
        <v>0.54207508867396426</v>
      </c>
      <c r="AT34" s="157">
        <f t="shared" si="55"/>
        <v>0.51283586940978365</v>
      </c>
      <c r="AU34" s="157">
        <f t="shared" si="56"/>
        <v>0.58706569068968495</v>
      </c>
      <c r="AV34" s="157">
        <f t="shared" si="57"/>
        <v>0.58568978626091728</v>
      </c>
      <c r="AW34" s="157">
        <f t="shared" si="58"/>
        <v>0.80425854872244606</v>
      </c>
      <c r="AX34" s="157">
        <f t="shared" si="59"/>
        <v>0.55167855015599043</v>
      </c>
      <c r="AY34" s="157">
        <f t="shared" si="60"/>
        <v>0.60866792877006426</v>
      </c>
      <c r="AZ34" s="157">
        <f t="shared" si="61"/>
        <v>0.52479645779906703</v>
      </c>
      <c r="BA34" s="157">
        <f t="shared" si="62"/>
        <v>0.64394734152368938</v>
      </c>
      <c r="BB34" s="157">
        <f t="shared" si="63"/>
        <v>0.61377457612250752</v>
      </c>
      <c r="BC34" s="157">
        <f t="shared" si="63"/>
        <v>0.84501687131472492</v>
      </c>
      <c r="BD34" s="157">
        <f t="shared" si="64"/>
        <v>0.79558500804177279</v>
      </c>
      <c r="BE34" s="157" t="str">
        <f t="shared" si="68"/>
        <v/>
      </c>
      <c r="BF34" s="52" t="str">
        <f t="shared" si="65"/>
        <v/>
      </c>
      <c r="BH34" s="105"/>
      <c r="BI34" s="105"/>
    </row>
    <row r="35" spans="1:61" ht="20.100000000000001" customHeight="1">
      <c r="A35" s="121" t="s">
        <v>78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162795.84</v>
      </c>
      <c r="Q35" s="154">
        <v>239148.15000000002</v>
      </c>
      <c r="R35" s="119"/>
      <c r="S35" s="52" t="str">
        <f t="shared" si="66"/>
        <v/>
      </c>
      <c r="U35" s="109" t="s">
        <v>78</v>
      </c>
      <c r="V35" s="19">
        <v>8202.5570000000007</v>
      </c>
      <c r="W35" s="154">
        <v>7142.6719999999987</v>
      </c>
      <c r="X35" s="154">
        <v>8489.8880000000008</v>
      </c>
      <c r="Y35" s="154">
        <v>14058.68400000001</v>
      </c>
      <c r="Z35" s="154">
        <v>13129.382000000001</v>
      </c>
      <c r="AA35" s="154">
        <v>12275.063000000002</v>
      </c>
      <c r="AB35" s="154">
        <v>8407.0900000000038</v>
      </c>
      <c r="AC35" s="154">
        <v>11587.890000000009</v>
      </c>
      <c r="AD35" s="154">
        <v>14215.772000000001</v>
      </c>
      <c r="AE35" s="154">
        <v>14177.262000000006</v>
      </c>
      <c r="AF35" s="154">
        <v>16500.630999999998</v>
      </c>
      <c r="AG35" s="154">
        <v>15555.110999999997</v>
      </c>
      <c r="AH35" s="154">
        <v>16599.758999999998</v>
      </c>
      <c r="AI35" s="154">
        <v>19060.911</v>
      </c>
      <c r="AJ35" s="154">
        <v>13179.037000000008</v>
      </c>
      <c r="AK35" s="154">
        <v>20227.614999999998</v>
      </c>
      <c r="AL35" s="119"/>
      <c r="AM35" s="52" t="str">
        <f t="shared" si="67"/>
        <v/>
      </c>
      <c r="AO35" s="125">
        <f t="shared" si="50"/>
        <v>0.53410624801970208</v>
      </c>
      <c r="AP35" s="157">
        <f t="shared" si="51"/>
        <v>0.48911992034573448</v>
      </c>
      <c r="AQ35" s="157">
        <f t="shared" si="52"/>
        <v>0.65603956133015395</v>
      </c>
      <c r="AR35" s="157">
        <f t="shared" si="53"/>
        <v>0.7829523620224994</v>
      </c>
      <c r="AS35" s="157">
        <f t="shared" si="54"/>
        <v>0.48743234098377025</v>
      </c>
      <c r="AT35" s="157">
        <f t="shared" si="55"/>
        <v>0.51699036414929667</v>
      </c>
      <c r="AU35" s="157">
        <f t="shared" si="56"/>
        <v>0.56911382540516675</v>
      </c>
      <c r="AV35" s="157">
        <f t="shared" si="57"/>
        <v>0.55942287943501878</v>
      </c>
      <c r="AW35" s="157">
        <f t="shared" si="58"/>
        <v>0.8067909093137946</v>
      </c>
      <c r="AX35" s="157">
        <f t="shared" si="59"/>
        <v>0.5090389090704629</v>
      </c>
      <c r="AY35" s="157">
        <f t="shared" si="60"/>
        <v>0.57789179127346701</v>
      </c>
      <c r="AZ35" s="157">
        <f t="shared" si="61"/>
        <v>0.55789707265191923</v>
      </c>
      <c r="BA35" s="157">
        <f t="shared" si="62"/>
        <v>0.70413142812397767</v>
      </c>
      <c r="BB35" s="157">
        <f t="shared" si="63"/>
        <v>0.64862441537691762</v>
      </c>
      <c r="BC35" s="157">
        <f t="shared" si="63"/>
        <v>0.80954384338076502</v>
      </c>
      <c r="BD35" s="157">
        <f t="shared" si="64"/>
        <v>0.84581942197754811</v>
      </c>
      <c r="BE35" s="157" t="str">
        <f t="shared" si="68"/>
        <v/>
      </c>
      <c r="BF35" s="52" t="str">
        <f t="shared" si="65"/>
        <v/>
      </c>
      <c r="BH35" s="105"/>
      <c r="BI35" s="105"/>
    </row>
    <row r="36" spans="1:61" ht="20.100000000000001" customHeight="1">
      <c r="A36" s="121" t="s">
        <v>79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160575.1100000001</v>
      </c>
      <c r="Q36" s="154">
        <v>143043.29</v>
      </c>
      <c r="R36" s="119"/>
      <c r="S36" s="52" t="str">
        <f t="shared" si="66"/>
        <v/>
      </c>
      <c r="U36" s="109" t="s">
        <v>79</v>
      </c>
      <c r="V36" s="19">
        <v>7606.0559999999978</v>
      </c>
      <c r="W36" s="154">
        <v>8313.0869999999995</v>
      </c>
      <c r="X36" s="154">
        <v>6909.0559999999987</v>
      </c>
      <c r="Y36" s="154">
        <v>9139.0069999999996</v>
      </c>
      <c r="Z36" s="154">
        <v>8531.6860000000033</v>
      </c>
      <c r="AA36" s="154">
        <v>10841.422999999999</v>
      </c>
      <c r="AB36" s="154">
        <v>9653.1510000000035</v>
      </c>
      <c r="AC36" s="154">
        <v>9956.3179999999975</v>
      </c>
      <c r="AD36" s="154">
        <v>13765.152</v>
      </c>
      <c r="AE36" s="154">
        <v>14750.275999999996</v>
      </c>
      <c r="AF36" s="154">
        <v>15789.42300000001</v>
      </c>
      <c r="AG36" s="154">
        <v>12744.038000000008</v>
      </c>
      <c r="AH36" s="154">
        <v>16420.567999999999</v>
      </c>
      <c r="AI36" s="154">
        <v>16962.044999999998</v>
      </c>
      <c r="AJ36" s="154">
        <v>12223.618</v>
      </c>
      <c r="AK36" s="154">
        <v>11814.141999999998</v>
      </c>
      <c r="AL36" s="119"/>
      <c r="AM36" s="52" t="str">
        <f t="shared" si="67"/>
        <v/>
      </c>
      <c r="AO36" s="125">
        <f t="shared" si="50"/>
        <v>0.44176385961468218</v>
      </c>
      <c r="AP36" s="157">
        <f t="shared" si="51"/>
        <v>0.42017785877420555</v>
      </c>
      <c r="AQ36" s="157">
        <f t="shared" si="52"/>
        <v>0.63948363387771534</v>
      </c>
      <c r="AR36" s="157">
        <f t="shared" si="53"/>
        <v>0.71120273013234991</v>
      </c>
      <c r="AS36" s="157">
        <f t="shared" si="54"/>
        <v>0.43360371542738207</v>
      </c>
      <c r="AT36" s="157">
        <f t="shared" si="55"/>
        <v>0.45907066820991294</v>
      </c>
      <c r="AU36" s="157">
        <f t="shared" si="56"/>
        <v>0.59928518991605073</v>
      </c>
      <c r="AV36" s="157">
        <f t="shared" si="57"/>
        <v>0.5807675710119673</v>
      </c>
      <c r="AW36" s="157">
        <f t="shared" si="58"/>
        <v>0.76451061502797446</v>
      </c>
      <c r="AX36" s="157">
        <f t="shared" si="59"/>
        <v>0.49793317713264845</v>
      </c>
      <c r="AY36" s="157">
        <f t="shared" si="60"/>
        <v>0.55159727832865624</v>
      </c>
      <c r="AZ36" s="157">
        <f t="shared" si="61"/>
        <v>0.58152630944673145</v>
      </c>
      <c r="BA36" s="157">
        <f t="shared" si="62"/>
        <v>0.67737319307050581</v>
      </c>
      <c r="BB36" s="157">
        <f t="shared" si="63"/>
        <v>0.67507493980577815</v>
      </c>
      <c r="BC36" s="157">
        <f t="shared" si="63"/>
        <v>0.76123989577214002</v>
      </c>
      <c r="BD36" s="157">
        <f t="shared" si="64"/>
        <v>0.8259137496068496</v>
      </c>
      <c r="BE36" s="157" t="str">
        <f t="shared" si="68"/>
        <v/>
      </c>
      <c r="BF36" s="52" t="str">
        <f t="shared" si="65"/>
        <v/>
      </c>
      <c r="BH36" s="105"/>
      <c r="BI36" s="105"/>
    </row>
    <row r="37" spans="1:61" ht="20.100000000000001" customHeight="1">
      <c r="A37" s="121" t="s">
        <v>80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160298.74999999991</v>
      </c>
      <c r="Q37" s="154">
        <v>155627.66999999998</v>
      </c>
      <c r="R37" s="119"/>
      <c r="S37" s="52" t="str">
        <f t="shared" si="66"/>
        <v/>
      </c>
      <c r="U37" s="109" t="s">
        <v>80</v>
      </c>
      <c r="V37" s="19">
        <v>8950.255000000001</v>
      </c>
      <c r="W37" s="154">
        <v>8091.360999999999</v>
      </c>
      <c r="X37" s="154">
        <v>7317.6259999999966</v>
      </c>
      <c r="Y37" s="154">
        <v>9009.7860000000001</v>
      </c>
      <c r="Z37" s="154">
        <v>11821.654999999999</v>
      </c>
      <c r="AA37" s="154">
        <v>8422.7539999999954</v>
      </c>
      <c r="AB37" s="154">
        <v>8932.4599999999973</v>
      </c>
      <c r="AC37" s="154">
        <v>10856.737000000006</v>
      </c>
      <c r="AD37" s="154">
        <v>13503.767</v>
      </c>
      <c r="AE37" s="154">
        <v>13395.533000000005</v>
      </c>
      <c r="AF37" s="154">
        <v>12829.427999999996</v>
      </c>
      <c r="AG37" s="154">
        <v>12358.695999999998</v>
      </c>
      <c r="AH37" s="154">
        <v>19295.445999999996</v>
      </c>
      <c r="AI37" s="154">
        <v>12913.838000000005</v>
      </c>
      <c r="AJ37" s="154">
        <v>13223.329000000003</v>
      </c>
      <c r="AK37" s="154">
        <v>12928.755999999994</v>
      </c>
      <c r="AL37" s="119"/>
      <c r="AM37" s="52" t="str">
        <f t="shared" si="67"/>
        <v/>
      </c>
      <c r="AO37" s="125">
        <f t="shared" si="50"/>
        <v>0.48486363856011194</v>
      </c>
      <c r="AP37" s="157">
        <f t="shared" si="51"/>
        <v>0.56136104589017211</v>
      </c>
      <c r="AQ37" s="157">
        <f t="shared" si="52"/>
        <v>0.91494056270845225</v>
      </c>
      <c r="AR37" s="157">
        <f t="shared" si="53"/>
        <v>0.73397337983951261</v>
      </c>
      <c r="AS37" s="157">
        <f t="shared" si="54"/>
        <v>0.54686443981211563</v>
      </c>
      <c r="AT37" s="157">
        <f t="shared" si="55"/>
        <v>0.55361740351046873</v>
      </c>
      <c r="AU37" s="157">
        <f t="shared" si="56"/>
        <v>0.59768837923984341</v>
      </c>
      <c r="AV37" s="157">
        <f t="shared" si="57"/>
        <v>0.78949101429546453</v>
      </c>
      <c r="AW37" s="157">
        <f t="shared" si="58"/>
        <v>0.85577312393822647</v>
      </c>
      <c r="AX37" s="157">
        <f t="shared" si="59"/>
        <v>0.5392227587309858</v>
      </c>
      <c r="AY37" s="157">
        <f t="shared" si="60"/>
        <v>0.66185996306935324</v>
      </c>
      <c r="AZ37" s="157">
        <f t="shared" si="61"/>
        <v>0.66577682346880351</v>
      </c>
      <c r="BA37" s="157">
        <f t="shared" si="62"/>
        <v>0.70495682983619656</v>
      </c>
      <c r="BB37" s="157">
        <f t="shared" si="63"/>
        <v>0.7556807848224345</v>
      </c>
      <c r="BC37" s="157">
        <f t="shared" si="63"/>
        <v>0.82491778632085466</v>
      </c>
      <c r="BD37" s="157">
        <f t="shared" si="64"/>
        <v>0.83074918489751814</v>
      </c>
      <c r="BE37" s="157" t="str">
        <f t="shared" si="68"/>
        <v/>
      </c>
      <c r="BF37" s="52" t="str">
        <f t="shared" si="65"/>
        <v/>
      </c>
      <c r="BH37" s="105"/>
      <c r="BI37" s="105"/>
    </row>
    <row r="38" spans="1:61" ht="20.100000000000001" customHeight="1">
      <c r="A38" s="121" t="s">
        <v>81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145688.35999999993</v>
      </c>
      <c r="Q38" s="154">
        <v>173341.54999999996</v>
      </c>
      <c r="R38" s="119"/>
      <c r="S38" s="52" t="str">
        <f t="shared" si="66"/>
        <v/>
      </c>
      <c r="U38" s="109" t="s">
        <v>81</v>
      </c>
      <c r="V38" s="19">
        <v>8836.2159999999967</v>
      </c>
      <c r="W38" s="154">
        <v>6184.2449999999999</v>
      </c>
      <c r="X38" s="154">
        <v>6843.8590000000013</v>
      </c>
      <c r="Y38" s="154">
        <v>12325.401000000003</v>
      </c>
      <c r="Z38" s="154">
        <v>11790.632999999998</v>
      </c>
      <c r="AA38" s="154">
        <v>8857.4580000000024</v>
      </c>
      <c r="AB38" s="154">
        <v>10603.755000000001</v>
      </c>
      <c r="AC38" s="154">
        <v>13090.348000000009</v>
      </c>
      <c r="AD38" s="154">
        <v>16694.899000000001</v>
      </c>
      <c r="AE38" s="154">
        <v>17343.396999999994</v>
      </c>
      <c r="AF38" s="154">
        <v>14141.986999999999</v>
      </c>
      <c r="AG38" s="154">
        <v>13795.060000000012</v>
      </c>
      <c r="AH38" s="154">
        <v>17489.275999999998</v>
      </c>
      <c r="AI38" s="154">
        <v>12546.419000000004</v>
      </c>
      <c r="AJ38" s="154">
        <v>11867.11</v>
      </c>
      <c r="AK38" s="154">
        <v>14253.39500000001</v>
      </c>
      <c r="AL38" s="119"/>
      <c r="AM38" s="52" t="str">
        <f t="shared" si="67"/>
        <v/>
      </c>
      <c r="AO38" s="125">
        <f t="shared" si="50"/>
        <v>0.50547976786025839</v>
      </c>
      <c r="AP38" s="157">
        <f t="shared" si="51"/>
        <v>0.61364183688748253</v>
      </c>
      <c r="AQ38" s="157">
        <f t="shared" si="52"/>
        <v>0.99143989040046498</v>
      </c>
      <c r="AR38" s="157">
        <f t="shared" si="53"/>
        <v>0.79860824444016809</v>
      </c>
      <c r="AS38" s="157">
        <f t="shared" si="54"/>
        <v>0.61462071336796531</v>
      </c>
      <c r="AT38" s="157">
        <f t="shared" si="55"/>
        <v>0.7179397354111039</v>
      </c>
      <c r="AU38" s="157">
        <f t="shared" si="56"/>
        <v>0.76149967195295487</v>
      </c>
      <c r="AV38" s="157">
        <f t="shared" si="57"/>
        <v>0.82067211196453671</v>
      </c>
      <c r="AW38" s="157">
        <f t="shared" si="58"/>
        <v>0.76712936250314256</v>
      </c>
      <c r="AX38" s="157">
        <f t="shared" si="59"/>
        <v>0.61919728263479246</v>
      </c>
      <c r="AY38" s="157">
        <f t="shared" si="60"/>
        <v>0.63990474451207224</v>
      </c>
      <c r="AZ38" s="157">
        <f t="shared" si="61"/>
        <v>0.62152586797883858</v>
      </c>
      <c r="BA38" s="157">
        <f t="shared" si="62"/>
        <v>0.67466486882317089</v>
      </c>
      <c r="BB38" s="157">
        <f t="shared" si="63"/>
        <v>0.7442507864616138</v>
      </c>
      <c r="BC38" s="157">
        <f t="shared" si="63"/>
        <v>0.81455443660701554</v>
      </c>
      <c r="BD38" s="157">
        <f t="shared" si="64"/>
        <v>0.82227227113176338</v>
      </c>
      <c r="BE38" s="157" t="str">
        <f t="shared" si="68"/>
        <v/>
      </c>
      <c r="BF38" s="52" t="str">
        <f t="shared" si="65"/>
        <v/>
      </c>
      <c r="BH38" s="105"/>
      <c r="BI38" s="105"/>
    </row>
    <row r="39" spans="1:61" ht="20.100000000000001" customHeight="1">
      <c r="A39" s="121" t="s">
        <v>82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187198.09000000003</v>
      </c>
      <c r="Q39" s="154">
        <v>221106.91999999984</v>
      </c>
      <c r="R39" s="119"/>
      <c r="S39" s="52" t="str">
        <f t="shared" si="66"/>
        <v/>
      </c>
      <c r="U39" s="109" t="s">
        <v>82</v>
      </c>
      <c r="V39" s="19">
        <v>8561.616</v>
      </c>
      <c r="W39" s="154">
        <v>7679.9049999999988</v>
      </c>
      <c r="X39" s="154">
        <v>10402.912</v>
      </c>
      <c r="Y39" s="154">
        <v>7707.6290000000035</v>
      </c>
      <c r="Z39" s="154">
        <v>12654.747000000003</v>
      </c>
      <c r="AA39" s="154">
        <v>9979.3469999999979</v>
      </c>
      <c r="AB39" s="154">
        <v>10712.686999999996</v>
      </c>
      <c r="AC39" s="154">
        <v>11080.005999999999</v>
      </c>
      <c r="AD39" s="154">
        <v>17646.002</v>
      </c>
      <c r="AE39" s="154">
        <v>15712.195</v>
      </c>
      <c r="AF39" s="154">
        <v>14615.516000000009</v>
      </c>
      <c r="AG39" s="154">
        <v>15584.514000000003</v>
      </c>
      <c r="AH39" s="154">
        <v>20862.162</v>
      </c>
      <c r="AI39" s="154">
        <v>15077.397000000003</v>
      </c>
      <c r="AJ39" s="154">
        <v>15289.810999999994</v>
      </c>
      <c r="AK39" s="154">
        <v>16773.553999999982</v>
      </c>
      <c r="AL39" s="119"/>
      <c r="AM39" s="52" t="str">
        <f t="shared" si="67"/>
        <v/>
      </c>
      <c r="AO39" s="125">
        <f t="shared" ref="AO39:AP45" si="69">(V39/B39)*10</f>
        <v>0.59655396247491954</v>
      </c>
      <c r="AP39" s="157">
        <f t="shared" si="69"/>
        <v>0.7101543245465749</v>
      </c>
      <c r="AQ39" s="157">
        <f t="shared" ref="AQ39:BC41" si="70">IF(X39="","",(X39/D39)*10)</f>
        <v>0.82659295097689434</v>
      </c>
      <c r="AR39" s="157">
        <f t="shared" si="70"/>
        <v>0.75542927217629385</v>
      </c>
      <c r="AS39" s="157">
        <f t="shared" si="70"/>
        <v>0.66232957299169615</v>
      </c>
      <c r="AT39" s="157">
        <f t="shared" si="70"/>
        <v>0.69529221532504837</v>
      </c>
      <c r="AU39" s="157">
        <f t="shared" si="70"/>
        <v>0.70882922115899427</v>
      </c>
      <c r="AV39" s="157">
        <f t="shared" si="70"/>
        <v>0.81643127472411259</v>
      </c>
      <c r="AW39" s="157">
        <f t="shared" si="70"/>
        <v>0.6555002561116402</v>
      </c>
      <c r="AX39" s="157">
        <f t="shared" si="70"/>
        <v>0.68927659143619535</v>
      </c>
      <c r="AY39" s="157">
        <f t="shared" si="70"/>
        <v>0.64689754420867462</v>
      </c>
      <c r="AZ39" s="157">
        <f t="shared" si="70"/>
        <v>0.72799787288130147</v>
      </c>
      <c r="BA39" s="157">
        <f t="shared" si="70"/>
        <v>0.75472082130583984</v>
      </c>
      <c r="BB39" s="157">
        <f t="shared" si="70"/>
        <v>0.81465531564401306</v>
      </c>
      <c r="BC39" s="157">
        <f t="shared" si="70"/>
        <v>0.81677174163475663</v>
      </c>
      <c r="BD39" s="157">
        <f t="shared" ref="BD39:BD41" si="71">IF(AK39="","",(AK39/Q39)*10)</f>
        <v>0.75861732414345029</v>
      </c>
      <c r="BE39" s="157" t="str">
        <f t="shared" si="68"/>
        <v/>
      </c>
      <c r="BF39" s="52" t="str">
        <f t="shared" si="65"/>
        <v/>
      </c>
      <c r="BH39" s="105"/>
      <c r="BI39" s="105"/>
    </row>
    <row r="40" spans="1:61" ht="20.100000000000001" customHeight="1" thickBot="1">
      <c r="A40" s="121" t="s">
        <v>83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177960.38999999987</v>
      </c>
      <c r="Q40" s="154">
        <v>201955.92999999979</v>
      </c>
      <c r="R40" s="119"/>
      <c r="S40" s="52" t="str">
        <f t="shared" si="66"/>
        <v/>
      </c>
      <c r="U40" s="110" t="s">
        <v>83</v>
      </c>
      <c r="V40" s="19">
        <v>8577.6339999999964</v>
      </c>
      <c r="W40" s="154">
        <v>10729.738000000001</v>
      </c>
      <c r="X40" s="154">
        <v>8400.3320000000022</v>
      </c>
      <c r="Y40" s="154">
        <v>14080.129999999997</v>
      </c>
      <c r="Z40" s="154">
        <v>13582.820000000003</v>
      </c>
      <c r="AA40" s="154">
        <v>9345.7980000000007</v>
      </c>
      <c r="AB40" s="154">
        <v>11478.792000000003</v>
      </c>
      <c r="AC40" s="154">
        <v>14722.865999999998</v>
      </c>
      <c r="AD40" s="154">
        <v>13500.736999999999</v>
      </c>
      <c r="AE40" s="154">
        <v>16104.085999999999</v>
      </c>
      <c r="AF40" s="154">
        <v>14131.660999999996</v>
      </c>
      <c r="AG40" s="154">
        <v>17317.553000000004</v>
      </c>
      <c r="AH40" s="154">
        <v>19544.043999999998</v>
      </c>
      <c r="AI40" s="154">
        <v>13271.178999999998</v>
      </c>
      <c r="AJ40" s="154">
        <v>13490.310000000005</v>
      </c>
      <c r="AK40" s="154">
        <v>14676.993999999993</v>
      </c>
      <c r="AL40" s="119"/>
      <c r="AM40" s="52" t="str">
        <f t="shared" si="67"/>
        <v/>
      </c>
      <c r="AO40" s="125">
        <f t="shared" si="69"/>
        <v>0.56128924309160388</v>
      </c>
      <c r="AP40" s="157">
        <f t="shared" si="69"/>
        <v>0.49567972006947647</v>
      </c>
      <c r="AQ40" s="157">
        <f t="shared" si="70"/>
        <v>0.9790091257525988</v>
      </c>
      <c r="AR40" s="157">
        <f t="shared" si="70"/>
        <v>0.61228139027468687</v>
      </c>
      <c r="AS40" s="157">
        <f t="shared" si="70"/>
        <v>0.5822210241113337</v>
      </c>
      <c r="AT40" s="157">
        <f t="shared" si="70"/>
        <v>0.62664828118918259</v>
      </c>
      <c r="AU40" s="157">
        <f t="shared" si="70"/>
        <v>0.67665809142176681</v>
      </c>
      <c r="AV40" s="157">
        <f t="shared" si="70"/>
        <v>0.91161704676855315</v>
      </c>
      <c r="AW40" s="157">
        <f t="shared" si="70"/>
        <v>0.66978639445387611</v>
      </c>
      <c r="AX40" s="157">
        <f t="shared" si="70"/>
        <v>0.69632467581771174</v>
      </c>
      <c r="AY40" s="157">
        <f t="shared" si="70"/>
        <v>0.56670328216974419</v>
      </c>
      <c r="AZ40" s="157">
        <f t="shared" si="70"/>
        <v>0.70671261274209851</v>
      </c>
      <c r="BA40" s="157">
        <f t="shared" si="70"/>
        <v>0.65801204114882317</v>
      </c>
      <c r="BB40" s="157">
        <f t="shared" si="70"/>
        <v>0.69196706988199619</v>
      </c>
      <c r="BC40" s="157">
        <f t="shared" si="70"/>
        <v>0.75805127197125244</v>
      </c>
      <c r="BD40" s="157">
        <f t="shared" si="71"/>
        <v>0.72674241355527458</v>
      </c>
      <c r="BE40" s="157" t="str">
        <f t="shared" si="68"/>
        <v/>
      </c>
      <c r="BF40" s="52" t="str">
        <f t="shared" si="65"/>
        <v/>
      </c>
      <c r="BH40" s="105"/>
      <c r="BI40" s="105"/>
    </row>
    <row r="41" spans="1:61" ht="20.100000000000001" customHeight="1" thickBot="1">
      <c r="A41" s="35" t="str">
        <f>A19</f>
        <v>jan-fev</v>
      </c>
      <c r="B41" s="167">
        <f>SUM(B29:B30)</f>
        <v>215668.15999999997</v>
      </c>
      <c r="C41" s="168">
        <f t="shared" ref="C41:R41" si="72">SUM(C29:C30)</f>
        <v>234503.38</v>
      </c>
      <c r="D41" s="168">
        <f t="shared" si="72"/>
        <v>201937.13999999998</v>
      </c>
      <c r="E41" s="168">
        <f t="shared" si="72"/>
        <v>191015.46000000002</v>
      </c>
      <c r="F41" s="168">
        <f t="shared" si="72"/>
        <v>359780.38</v>
      </c>
      <c r="G41" s="168">
        <f t="shared" si="72"/>
        <v>354606.55999999988</v>
      </c>
      <c r="H41" s="168">
        <f t="shared" si="72"/>
        <v>288262.13</v>
      </c>
      <c r="I41" s="168">
        <f t="shared" si="72"/>
        <v>345368.85</v>
      </c>
      <c r="J41" s="168">
        <f t="shared" si="72"/>
        <v>208838.48</v>
      </c>
      <c r="K41" s="168">
        <f t="shared" si="72"/>
        <v>439857.92000000004</v>
      </c>
      <c r="L41" s="168">
        <f t="shared" si="72"/>
        <v>431274.55</v>
      </c>
      <c r="M41" s="168">
        <f t="shared" si="72"/>
        <v>470901.72000000026</v>
      </c>
      <c r="N41" s="168">
        <f t="shared" si="72"/>
        <v>454625.66999999963</v>
      </c>
      <c r="O41" s="168">
        <f t="shared" si="72"/>
        <v>465528.92999999993</v>
      </c>
      <c r="P41" s="168">
        <f t="shared" si="72"/>
        <v>308043.94999999995</v>
      </c>
      <c r="Q41" s="168">
        <f t="shared" si="72"/>
        <v>333263.25999999966</v>
      </c>
      <c r="R41" s="169">
        <f t="shared" si="72"/>
        <v>319797.39999999991</v>
      </c>
      <c r="S41" s="61">
        <f t="shared" si="66"/>
        <v>-4.0406074164910245E-2</v>
      </c>
      <c r="U41" s="109"/>
      <c r="V41" s="167">
        <f>SUM(V29:V30)</f>
        <v>9785.4160000000011</v>
      </c>
      <c r="W41" s="168">
        <f t="shared" ref="W41:AL41" si="73">SUM(W29:W30)</f>
        <v>10285.807000000001</v>
      </c>
      <c r="X41" s="168">
        <f t="shared" si="73"/>
        <v>10165.664000000001</v>
      </c>
      <c r="Y41" s="168">
        <f t="shared" si="73"/>
        <v>15625.914000000001</v>
      </c>
      <c r="Z41" s="168">
        <f t="shared" si="73"/>
        <v>18202.322999999997</v>
      </c>
      <c r="AA41" s="168">
        <f t="shared" si="73"/>
        <v>17175.27</v>
      </c>
      <c r="AB41" s="168">
        <f t="shared" si="73"/>
        <v>15777.740000000002</v>
      </c>
      <c r="AC41" s="168">
        <f t="shared" si="73"/>
        <v>18994.616000000002</v>
      </c>
      <c r="AD41" s="168">
        <f t="shared" si="73"/>
        <v>17631.010000000002</v>
      </c>
      <c r="AE41" s="168">
        <f t="shared" si="73"/>
        <v>25637.415999999997</v>
      </c>
      <c r="AF41" s="168">
        <f t="shared" si="73"/>
        <v>26634.241000000002</v>
      </c>
      <c r="AG41" s="168">
        <f t="shared" si="73"/>
        <v>24181.203999999998</v>
      </c>
      <c r="AH41" s="168">
        <f t="shared" si="73"/>
        <v>28763.316999999995</v>
      </c>
      <c r="AI41" s="168">
        <f t="shared" si="73"/>
        <v>30472.298999999999</v>
      </c>
      <c r="AJ41" s="168">
        <f t="shared" si="73"/>
        <v>21180.941000000006</v>
      </c>
      <c r="AK41" s="168">
        <f t="shared" si="73"/>
        <v>23420.133000000002</v>
      </c>
      <c r="AL41" s="169">
        <f t="shared" si="73"/>
        <v>25207.476000000002</v>
      </c>
      <c r="AM41" s="61">
        <f t="shared" si="67"/>
        <v>7.6316517929253466E-2</v>
      </c>
      <c r="AO41" s="172">
        <f t="shared" si="69"/>
        <v>0.4537255754396014</v>
      </c>
      <c r="AP41" s="173">
        <f t="shared" si="69"/>
        <v>0.43862084205353458</v>
      </c>
      <c r="AQ41" s="173">
        <f t="shared" si="70"/>
        <v>0.50340734745475757</v>
      </c>
      <c r="AR41" s="173">
        <f t="shared" si="70"/>
        <v>0.81804446613902349</v>
      </c>
      <c r="AS41" s="173">
        <f t="shared" si="70"/>
        <v>0.50592872796454313</v>
      </c>
      <c r="AT41" s="173">
        <f t="shared" si="70"/>
        <v>0.48434721568602701</v>
      </c>
      <c r="AU41" s="173">
        <f t="shared" si="70"/>
        <v>0.54734002000193371</v>
      </c>
      <c r="AV41" s="173">
        <f t="shared" si="70"/>
        <v>0.54998057873488015</v>
      </c>
      <c r="AW41" s="173">
        <f t="shared" si="70"/>
        <v>0.84424144439281501</v>
      </c>
      <c r="AX41" s="173">
        <f t="shared" si="70"/>
        <v>0.58285675519949698</v>
      </c>
      <c r="AY41" s="173">
        <f t="shared" si="70"/>
        <v>0.61757043164267411</v>
      </c>
      <c r="AZ41" s="173">
        <f t="shared" si="70"/>
        <v>0.51350850873936038</v>
      </c>
      <c r="BA41" s="173">
        <f t="shared" si="70"/>
        <v>0.63268132219634721</v>
      </c>
      <c r="BB41" s="173">
        <f t="shared" si="70"/>
        <v>0.65457369104858865</v>
      </c>
      <c r="BC41" s="173">
        <f t="shared" si="70"/>
        <v>0.68759477340814545</v>
      </c>
      <c r="BD41" s="173">
        <f t="shared" si="71"/>
        <v>0.70275172246709772</v>
      </c>
      <c r="BE41" s="173">
        <f>IF(AL41="","",(AL41/R41)*10)</f>
        <v>0.7882326748122408</v>
      </c>
      <c r="BF41" s="61">
        <f t="shared" si="65"/>
        <v>0.1216374853483838</v>
      </c>
      <c r="BH41" s="105"/>
      <c r="BI41" s="105"/>
    </row>
    <row r="42" spans="1:61" ht="20.100000000000001" customHeight="1">
      <c r="A42" s="121" t="s">
        <v>84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Q42" si="74">SUM(E29:E31)</f>
        <v>269354.83</v>
      </c>
      <c r="F42" s="154">
        <f t="shared" si="74"/>
        <v>518885.16000000003</v>
      </c>
      <c r="G42" s="154">
        <f t="shared" si="74"/>
        <v>534367.81999999983</v>
      </c>
      <c r="H42" s="154">
        <f t="shared" si="74"/>
        <v>446495.15</v>
      </c>
      <c r="I42" s="154">
        <f t="shared" si="74"/>
        <v>530104.43999999994</v>
      </c>
      <c r="J42" s="154">
        <f t="shared" si="74"/>
        <v>340089.82</v>
      </c>
      <c r="K42" s="154">
        <f t="shared" si="74"/>
        <v>649570.5</v>
      </c>
      <c r="L42" s="154">
        <f t="shared" si="74"/>
        <v>640253.84</v>
      </c>
      <c r="M42" s="154">
        <f t="shared" si="74"/>
        <v>817451.96000000066</v>
      </c>
      <c r="N42" s="154">
        <f t="shared" si="74"/>
        <v>652011.13999999966</v>
      </c>
      <c r="O42" s="154">
        <f t="shared" ref="O42:P42" si="75">SUM(O29:O31)</f>
        <v>772926.80999999994</v>
      </c>
      <c r="P42" s="154">
        <f t="shared" si="75"/>
        <v>460298.74</v>
      </c>
      <c r="Q42" s="154">
        <f t="shared" si="74"/>
        <v>483453.9499999996</v>
      </c>
      <c r="R42" s="119" t="str">
        <f>IF(R31="","",SUM(R29:R31))</f>
        <v/>
      </c>
      <c r="S42" s="61" t="str">
        <f t="shared" si="66"/>
        <v/>
      </c>
      <c r="U42" s="108" t="s">
        <v>84</v>
      </c>
      <c r="V42" s="19">
        <f>SUM(V29:V31)</f>
        <v>17209.863000000001</v>
      </c>
      <c r="W42" s="154">
        <f>SUM(W29:W31)</f>
        <v>15796.161</v>
      </c>
      <c r="X42" s="154">
        <f>SUM(X29:X31)</f>
        <v>16995.894999999997</v>
      </c>
      <c r="Y42" s="154">
        <f t="shared" ref="Y42:AK42" si="76">SUM(Y29:Y31)</f>
        <v>22740.453000000001</v>
      </c>
      <c r="Z42" s="154">
        <f t="shared" si="76"/>
        <v>26284.577999999994</v>
      </c>
      <c r="AA42" s="154">
        <f t="shared" si="76"/>
        <v>26114.18</v>
      </c>
      <c r="AB42" s="154">
        <f t="shared" si="76"/>
        <v>24267.392</v>
      </c>
      <c r="AC42" s="154">
        <f t="shared" si="76"/>
        <v>28921.351000000002</v>
      </c>
      <c r="AD42" s="154">
        <f t="shared" si="76"/>
        <v>27891.383000000002</v>
      </c>
      <c r="AE42" s="154">
        <f t="shared" si="76"/>
        <v>37417.438999999998</v>
      </c>
      <c r="AF42" s="154">
        <f t="shared" si="76"/>
        <v>39515.076000000001</v>
      </c>
      <c r="AG42" s="154">
        <f t="shared" si="76"/>
        <v>41893.952999999994</v>
      </c>
      <c r="AH42" s="154">
        <f t="shared" si="76"/>
        <v>42491.516000000003</v>
      </c>
      <c r="AI42" s="154">
        <f t="shared" ref="AI42:AJ42" si="77">SUM(AI29:AI31)</f>
        <v>50518.161000000007</v>
      </c>
      <c r="AJ42" s="154">
        <f t="shared" si="77"/>
        <v>33193.362000000008</v>
      </c>
      <c r="AK42" s="154">
        <f t="shared" si="76"/>
        <v>34752.26400000001</v>
      </c>
      <c r="AL42" s="119" t="str">
        <f>IF(AL31="","",SUM(AL29:AL31))</f>
        <v/>
      </c>
      <c r="AM42" s="61" t="str">
        <f t="shared" si="67"/>
        <v/>
      </c>
      <c r="AO42" s="124">
        <f t="shared" si="69"/>
        <v>0.44877401967325198</v>
      </c>
      <c r="AP42" s="156">
        <f t="shared" si="69"/>
        <v>0.43910336873301764</v>
      </c>
      <c r="AQ42" s="156">
        <f t="shared" ref="AQ42:BC44" si="78">(X42/D42)*10</f>
        <v>0.50326831796508742</v>
      </c>
      <c r="AR42" s="156">
        <f t="shared" si="78"/>
        <v>0.84425636622146327</v>
      </c>
      <c r="AS42" s="156">
        <f t="shared" si="78"/>
        <v>0.50655867668290977</v>
      </c>
      <c r="AT42" s="156">
        <f t="shared" si="78"/>
        <v>0.48869297556129054</v>
      </c>
      <c r="AU42" s="156">
        <f t="shared" si="78"/>
        <v>0.54350852411274786</v>
      </c>
      <c r="AV42" s="156">
        <f t="shared" si="78"/>
        <v>0.54557835810618771</v>
      </c>
      <c r="AW42" s="156">
        <f t="shared" si="78"/>
        <v>0.8201181382024314</v>
      </c>
      <c r="AX42" s="156">
        <f t="shared" si="78"/>
        <v>0.57603353292675696</v>
      </c>
      <c r="AY42" s="156">
        <f t="shared" si="78"/>
        <v>0.61717827416700854</v>
      </c>
      <c r="AZ42" s="156">
        <f t="shared" si="78"/>
        <v>0.51249437336965908</v>
      </c>
      <c r="BA42" s="156">
        <f t="shared" si="78"/>
        <v>0.65169923323702761</v>
      </c>
      <c r="BB42" s="156">
        <f t="shared" si="78"/>
        <v>0.65359566192302232</v>
      </c>
      <c r="BC42" s="156">
        <f t="shared" si="78"/>
        <v>0.72112650145425139</v>
      </c>
      <c r="BD42" s="156">
        <f t="shared" si="64"/>
        <v>0.71883297261300771</v>
      </c>
      <c r="BE42" s="156" t="str">
        <f>IF(AL42="","",(AL42/R42)*10)</f>
        <v/>
      </c>
      <c r="BF42" s="61" t="str">
        <f t="shared" si="65"/>
        <v/>
      </c>
      <c r="BH42" s="105"/>
      <c r="BI42" s="105"/>
    </row>
    <row r="43" spans="1:61" ht="20.100000000000001" customHeight="1">
      <c r="A43" s="121" t="s">
        <v>85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Q43" si="79">SUM(E32:E34)</f>
        <v>409796.7099999999</v>
      </c>
      <c r="F43" s="154">
        <f t="shared" si="79"/>
        <v>510240.19999999995</v>
      </c>
      <c r="G43" s="154">
        <f t="shared" si="79"/>
        <v>581930.29000000015</v>
      </c>
      <c r="H43" s="154">
        <f t="shared" si="79"/>
        <v>437395.03</v>
      </c>
      <c r="I43" s="154">
        <f t="shared" si="79"/>
        <v>651460.00999999989</v>
      </c>
      <c r="J43" s="154">
        <f t="shared" si="79"/>
        <v>432659.41000000003</v>
      </c>
      <c r="K43" s="154">
        <f t="shared" si="79"/>
        <v>721335.31</v>
      </c>
      <c r="L43" s="154">
        <f t="shared" si="79"/>
        <v>641165.57999999984</v>
      </c>
      <c r="M43" s="154">
        <f t="shared" si="79"/>
        <v>786805.54999999993</v>
      </c>
      <c r="N43" s="154">
        <f t="shared" si="79"/>
        <v>732307.73</v>
      </c>
      <c r="O43" s="154">
        <f t="shared" ref="O43:P43" si="80">SUM(O32:O34)</f>
        <v>856045.70000000054</v>
      </c>
      <c r="P43" s="154">
        <f t="shared" si="80"/>
        <v>486348.98000000051</v>
      </c>
      <c r="Q43" s="154">
        <f t="shared" si="79"/>
        <v>460975.37999999989</v>
      </c>
      <c r="R43" s="119" t="str">
        <f>IF(R34="","",SUM(R32:R34))</f>
        <v/>
      </c>
      <c r="S43" s="52" t="str">
        <f t="shared" si="66"/>
        <v/>
      </c>
      <c r="U43" s="109" t="s">
        <v>85</v>
      </c>
      <c r="V43" s="19">
        <f>SUM(V32:V34)</f>
        <v>20649.732000000004</v>
      </c>
      <c r="W43" s="154">
        <f>SUM(W32:W34)</f>
        <v>16807.051000000003</v>
      </c>
      <c r="X43" s="154">
        <f>SUM(X32:X34)</f>
        <v>19988.995000000003</v>
      </c>
      <c r="Y43" s="154">
        <f t="shared" ref="Y43:AK43" si="81">SUM(Y32:Y34)</f>
        <v>32307.84499999999</v>
      </c>
      <c r="Z43" s="154">
        <f t="shared" si="81"/>
        <v>26348.47</v>
      </c>
      <c r="AA43" s="154">
        <f t="shared" si="81"/>
        <v>29735.684000000008</v>
      </c>
      <c r="AB43" s="154">
        <f t="shared" si="81"/>
        <v>25013.658999999996</v>
      </c>
      <c r="AC43" s="154">
        <f t="shared" si="81"/>
        <v>35963.210000000006</v>
      </c>
      <c r="AD43" s="154">
        <f t="shared" si="81"/>
        <v>36186.675000000003</v>
      </c>
      <c r="AE43" s="154">
        <f t="shared" si="81"/>
        <v>38844.275000000009</v>
      </c>
      <c r="AF43" s="154">
        <f t="shared" si="81"/>
        <v>36822.900999999991</v>
      </c>
      <c r="AG43" s="154">
        <f t="shared" si="81"/>
        <v>41213.95199999999</v>
      </c>
      <c r="AH43" s="154">
        <f t="shared" si="81"/>
        <v>49875.743999999999</v>
      </c>
      <c r="AI43" s="154">
        <f t="shared" ref="AI43:AJ43" si="82">SUM(AI32:AI34)</f>
        <v>54535.866999999984</v>
      </c>
      <c r="AJ43" s="154">
        <f t="shared" si="82"/>
        <v>37781.034</v>
      </c>
      <c r="AK43" s="154">
        <f t="shared" si="81"/>
        <v>35351.150000000009</v>
      </c>
      <c r="AL43" s="119" t="str">
        <f>IF(AL34="","",SUM(AL32:AL34))</f>
        <v/>
      </c>
      <c r="AM43" s="52" t="str">
        <f t="shared" si="67"/>
        <v/>
      </c>
      <c r="AO43" s="125">
        <f t="shared" si="69"/>
        <v>0.46037323310250017</v>
      </c>
      <c r="AP43" s="157">
        <f t="shared" si="69"/>
        <v>0.46637956582738782</v>
      </c>
      <c r="AQ43" s="157">
        <f t="shared" si="78"/>
        <v>0.55956706087754671</v>
      </c>
      <c r="AR43" s="157">
        <f t="shared" si="78"/>
        <v>0.78838712492347729</v>
      </c>
      <c r="AS43" s="157">
        <f t="shared" si="78"/>
        <v>0.51639345547450011</v>
      </c>
      <c r="AT43" s="157">
        <f t="shared" si="78"/>
        <v>0.51098360939417675</v>
      </c>
      <c r="AU43" s="157">
        <f t="shared" si="78"/>
        <v>0.57187798864564132</v>
      </c>
      <c r="AV43" s="157">
        <f t="shared" si="78"/>
        <v>0.55204017818376927</v>
      </c>
      <c r="AW43" s="157">
        <f t="shared" si="78"/>
        <v>0.83637785666097031</v>
      </c>
      <c r="AX43" s="157">
        <f t="shared" si="78"/>
        <v>0.53850510936446472</v>
      </c>
      <c r="AY43" s="157">
        <f t="shared" si="78"/>
        <v>0.57431188055977678</v>
      </c>
      <c r="AZ43" s="157">
        <f t="shared" si="78"/>
        <v>0.5238136919598495</v>
      </c>
      <c r="BA43" s="157">
        <f t="shared" si="78"/>
        <v>0.68107630107905592</v>
      </c>
      <c r="BB43" s="157">
        <f t="shared" si="78"/>
        <v>0.63706723834954082</v>
      </c>
      <c r="BC43" s="157">
        <f t="shared" si="78"/>
        <v>0.77682971597884221</v>
      </c>
      <c r="BD43" s="157">
        <f t="shared" si="64"/>
        <v>0.76687718116312453</v>
      </c>
      <c r="BE43" s="299" t="str">
        <f t="shared" ref="BE43:BE45" si="83">IF(AL43="","",(AL43/R43)*10)</f>
        <v/>
      </c>
      <c r="BF43" s="52" t="str">
        <f t="shared" si="65"/>
        <v/>
      </c>
      <c r="BH43" s="105"/>
      <c r="BI43" s="105"/>
    </row>
    <row r="44" spans="1:61" ht="20.100000000000001" customHeight="1">
      <c r="A44" s="121" t="s">
        <v>86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Q44" si="84">SUM(E35:E37)</f>
        <v>430814.19999999995</v>
      </c>
      <c r="F44" s="154">
        <f t="shared" si="84"/>
        <v>682291.91</v>
      </c>
      <c r="G44" s="154">
        <f t="shared" si="84"/>
        <v>625733.66999999993</v>
      </c>
      <c r="H44" s="154">
        <f t="shared" si="84"/>
        <v>458250.33999999968</v>
      </c>
      <c r="I44" s="154">
        <f t="shared" si="84"/>
        <v>516089.50999999983</v>
      </c>
      <c r="J44" s="154">
        <f t="shared" si="84"/>
        <v>514049.36</v>
      </c>
      <c r="K44" s="154">
        <f t="shared" si="84"/>
        <v>823163.40000000037</v>
      </c>
      <c r="L44" s="154">
        <f t="shared" si="84"/>
        <v>765619.61999999988</v>
      </c>
      <c r="M44" s="154">
        <f t="shared" si="84"/>
        <v>683593.1599999998</v>
      </c>
      <c r="N44" s="154">
        <f t="shared" si="84"/>
        <v>751874.42999999959</v>
      </c>
      <c r="O44" s="154">
        <f t="shared" ref="O44:P44" si="85">SUM(O35:O37)</f>
        <v>716018.47000000044</v>
      </c>
      <c r="P44" s="154">
        <f t="shared" si="85"/>
        <v>483669.69999999995</v>
      </c>
      <c r="Q44" s="154">
        <f t="shared" si="84"/>
        <v>537819.1100000001</v>
      </c>
      <c r="R44" s="119" t="str">
        <f>IF(R37="","",SUM(R35:R37))</f>
        <v/>
      </c>
      <c r="S44" s="52" t="str">
        <f t="shared" si="66"/>
        <v/>
      </c>
      <c r="U44" s="109" t="s">
        <v>86</v>
      </c>
      <c r="V44" s="19">
        <f>SUM(V35:V37)</f>
        <v>24758.867999999999</v>
      </c>
      <c r="W44" s="154">
        <f>SUM(W35:W37)</f>
        <v>23547.119999999995</v>
      </c>
      <c r="X44" s="154">
        <f>SUM(X35:X37)</f>
        <v>22716.569999999996</v>
      </c>
      <c r="Y44" s="154">
        <f t="shared" ref="Y44:AK44" si="86">SUM(Y35:Y37)</f>
        <v>32207.47700000001</v>
      </c>
      <c r="Z44" s="154">
        <f t="shared" si="86"/>
        <v>33482.723000000005</v>
      </c>
      <c r="AA44" s="154">
        <f t="shared" si="86"/>
        <v>31539.239999999998</v>
      </c>
      <c r="AB44" s="154">
        <f t="shared" si="86"/>
        <v>26992.701000000008</v>
      </c>
      <c r="AC44" s="154">
        <f t="shared" si="86"/>
        <v>32400.945000000014</v>
      </c>
      <c r="AD44" s="154">
        <f t="shared" si="86"/>
        <v>41484.690999999999</v>
      </c>
      <c r="AE44" s="154">
        <f t="shared" si="86"/>
        <v>42323.071000000004</v>
      </c>
      <c r="AF44" s="154">
        <f t="shared" si="86"/>
        <v>45119.482000000004</v>
      </c>
      <c r="AG44" s="154">
        <f t="shared" si="86"/>
        <v>40657.845000000001</v>
      </c>
      <c r="AH44" s="154">
        <f t="shared" si="86"/>
        <v>52315.772999999994</v>
      </c>
      <c r="AI44" s="154">
        <f t="shared" ref="AI44:AJ44" si="87">SUM(AI35:AI37)</f>
        <v>48936.794000000002</v>
      </c>
      <c r="AJ44" s="154">
        <f t="shared" si="87"/>
        <v>38625.984000000011</v>
      </c>
      <c r="AK44" s="154">
        <f t="shared" si="86"/>
        <v>44970.512999999992</v>
      </c>
      <c r="AL44" s="119" t="str">
        <f>IF(AL37="","",SUM(AL35:AL37))</f>
        <v/>
      </c>
      <c r="AM44" s="52" t="str">
        <f t="shared" si="67"/>
        <v/>
      </c>
      <c r="AO44" s="125">
        <f t="shared" si="69"/>
        <v>0.48514141421504259</v>
      </c>
      <c r="AP44" s="157">
        <f t="shared" si="69"/>
        <v>0.48250690351015585</v>
      </c>
      <c r="AQ44" s="157">
        <f t="shared" si="78"/>
        <v>0.71563660131674345</v>
      </c>
      <c r="AR44" s="157">
        <f t="shared" si="78"/>
        <v>0.74759552958096576</v>
      </c>
      <c r="AS44" s="157">
        <f t="shared" si="78"/>
        <v>0.49073897124179594</v>
      </c>
      <c r="AT44" s="157">
        <f t="shared" si="78"/>
        <v>0.50403616605767754</v>
      </c>
      <c r="AU44" s="157">
        <f t="shared" si="78"/>
        <v>0.58903831909868365</v>
      </c>
      <c r="AV44" s="157">
        <f t="shared" si="78"/>
        <v>0.62781638402222173</v>
      </c>
      <c r="AW44" s="157">
        <f t="shared" si="78"/>
        <v>0.80701765682579585</v>
      </c>
      <c r="AX44" s="157">
        <f t="shared" si="78"/>
        <v>0.5141515159687613</v>
      </c>
      <c r="AY44" s="157">
        <f t="shared" si="78"/>
        <v>0.58931982437963137</v>
      </c>
      <c r="AZ44" s="157">
        <f t="shared" si="78"/>
        <v>0.59476670304893065</v>
      </c>
      <c r="BA44" s="157">
        <f t="shared" si="78"/>
        <v>0.69580465716861817</v>
      </c>
      <c r="BB44" s="157">
        <f t="shared" si="78"/>
        <v>0.68345714601468266</v>
      </c>
      <c r="BC44" s="157">
        <f t="shared" si="78"/>
        <v>0.79860251737911248</v>
      </c>
      <c r="BD44" s="157">
        <f t="shared" si="64"/>
        <v>0.83616428207617954</v>
      </c>
      <c r="BE44" s="299" t="str">
        <f t="shared" si="83"/>
        <v/>
      </c>
      <c r="BF44" s="52" t="str">
        <f t="shared" si="65"/>
        <v/>
      </c>
      <c r="BH44" s="105"/>
      <c r="BI44" s="105"/>
    </row>
    <row r="45" spans="1:61" ht="20.100000000000001" customHeight="1" thickBot="1">
      <c r="A45" s="122" t="s">
        <v>87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R45" si="88">IF(E40="","",SUM(E38:E40))</f>
        <v>486327.5499999997</v>
      </c>
      <c r="F45" s="155">
        <f t="shared" si="88"/>
        <v>616193.31000000029</v>
      </c>
      <c r="G45" s="155">
        <f t="shared" si="88"/>
        <v>416040.10999999987</v>
      </c>
      <c r="H45" s="155">
        <f t="shared" si="88"/>
        <v>460019.91999999993</v>
      </c>
      <c r="I45" s="155">
        <f t="shared" si="88"/>
        <v>456723.05999999982</v>
      </c>
      <c r="J45" s="155">
        <f t="shared" si="88"/>
        <v>688395.02</v>
      </c>
      <c r="K45" s="155">
        <f t="shared" si="88"/>
        <v>739319.47000000044</v>
      </c>
      <c r="L45" s="155">
        <f t="shared" si="88"/>
        <v>696300.05</v>
      </c>
      <c r="M45" s="155">
        <f t="shared" si="88"/>
        <v>681072.12000000011</v>
      </c>
      <c r="N45" s="155">
        <f t="shared" si="88"/>
        <v>832667.84000000032</v>
      </c>
      <c r="O45" s="155">
        <f t="shared" ref="O45:P45" si="89">IF(O40="","",SUM(O38:O40))</f>
        <v>545444.01999999967</v>
      </c>
      <c r="P45" s="155">
        <f t="shared" si="89"/>
        <v>510846.83999999985</v>
      </c>
      <c r="Q45" s="155">
        <f t="shared" si="88"/>
        <v>596404.39999999956</v>
      </c>
      <c r="R45" s="123" t="str">
        <f t="shared" si="88"/>
        <v/>
      </c>
      <c r="S45" s="55" t="str">
        <f t="shared" si="66"/>
        <v/>
      </c>
      <c r="U45" s="110" t="s">
        <v>87</v>
      </c>
      <c r="V45" s="21">
        <f>SUM(V38:V40)</f>
        <v>25975.465999999993</v>
      </c>
      <c r="W45" s="155">
        <f>SUM(W38:W40)</f>
        <v>24593.887999999999</v>
      </c>
      <c r="X45" s="155">
        <f>IF(X40="","",SUM(X38:X40))</f>
        <v>25647.103000000003</v>
      </c>
      <c r="Y45" s="155">
        <f t="shared" ref="Y45:AL45" si="90">IF(Y40="","",SUM(Y38:Y40))</f>
        <v>34113.160000000003</v>
      </c>
      <c r="Z45" s="155">
        <f t="shared" si="90"/>
        <v>38028.200000000004</v>
      </c>
      <c r="AA45" s="155">
        <f t="shared" si="90"/>
        <v>28182.603000000003</v>
      </c>
      <c r="AB45" s="155">
        <f t="shared" si="90"/>
        <v>32795.233999999997</v>
      </c>
      <c r="AC45" s="155">
        <f t="shared" si="90"/>
        <v>38893.22</v>
      </c>
      <c r="AD45" s="155">
        <f t="shared" si="90"/>
        <v>47841.637999999999</v>
      </c>
      <c r="AE45" s="155">
        <f t="shared" si="90"/>
        <v>49159.677999999985</v>
      </c>
      <c r="AF45" s="155">
        <f t="shared" si="90"/>
        <v>42889.164000000004</v>
      </c>
      <c r="AG45" s="155">
        <f t="shared" si="90"/>
        <v>46697.127000000022</v>
      </c>
      <c r="AH45" s="155">
        <f t="shared" si="90"/>
        <v>57895.481999999989</v>
      </c>
      <c r="AI45" s="155">
        <f t="shared" ref="AI45:AJ45" si="91">IF(AI40="","",SUM(AI38:AI40))</f>
        <v>40894.995000000003</v>
      </c>
      <c r="AJ45" s="155">
        <f t="shared" si="91"/>
        <v>40647.231</v>
      </c>
      <c r="AK45" s="155">
        <f t="shared" si="90"/>
        <v>45703.942999999985</v>
      </c>
      <c r="AL45" s="123" t="str">
        <f t="shared" si="90"/>
        <v/>
      </c>
      <c r="AM45" s="55" t="str">
        <f t="shared" si="67"/>
        <v/>
      </c>
      <c r="AO45" s="126">
        <f t="shared" si="69"/>
        <v>0.5513245039086454</v>
      </c>
      <c r="AP45" s="158">
        <f t="shared" si="69"/>
        <v>0.5781509475921669</v>
      </c>
      <c r="AQ45" s="158">
        <f t="shared" ref="AQ45:BC45" si="92">IF(X40="","",(X45/D45)*10)</f>
        <v>0.91372665805968378</v>
      </c>
      <c r="AR45" s="158">
        <f t="shared" si="92"/>
        <v>0.70144411929778661</v>
      </c>
      <c r="AS45" s="158">
        <f t="shared" si="92"/>
        <v>0.61714723907015456</v>
      </c>
      <c r="AT45" s="158">
        <f t="shared" si="92"/>
        <v>0.67740110442716717</v>
      </c>
      <c r="AU45" s="158">
        <f t="shared" si="92"/>
        <v>0.7129089975060211</v>
      </c>
      <c r="AV45" s="158">
        <f t="shared" si="92"/>
        <v>0.85157119064669118</v>
      </c>
      <c r="AW45" s="158">
        <f t="shared" si="92"/>
        <v>0.69497362139545982</v>
      </c>
      <c r="AX45" s="158">
        <f t="shared" si="92"/>
        <v>0.6649314673127702</v>
      </c>
      <c r="AY45" s="158">
        <f t="shared" si="92"/>
        <v>0.61595807726855689</v>
      </c>
      <c r="AZ45" s="158">
        <f t="shared" si="92"/>
        <v>0.68564144132048765</v>
      </c>
      <c r="BA45" s="158">
        <f t="shared" si="92"/>
        <v>0.69530104585280927</v>
      </c>
      <c r="BB45" s="158">
        <f t="shared" si="92"/>
        <v>0.74975604279243968</v>
      </c>
      <c r="BC45" s="158">
        <f t="shared" si="92"/>
        <v>0.79568332066025915</v>
      </c>
      <c r="BD45" s="158">
        <f t="shared" ref="BD45" si="93">IF(AK40="","",(AK45/Q45)*10)</f>
        <v>0.76632471189012052</v>
      </c>
      <c r="BE45" s="300" t="str">
        <f t="shared" si="83"/>
        <v/>
      </c>
      <c r="BF45" s="55" t="str">
        <f t="shared" si="65"/>
        <v/>
      </c>
      <c r="BH45" s="105"/>
      <c r="BI45" s="105"/>
    </row>
    <row r="46" spans="1:61"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BH46" s="105"/>
      <c r="BI46" s="105"/>
    </row>
    <row r="47" spans="1:61" ht="15.75" thickBot="1">
      <c r="S47" s="205" t="s">
        <v>1</v>
      </c>
      <c r="AM47" s="286">
        <v>1000</v>
      </c>
      <c r="BF47" s="286" t="s">
        <v>46</v>
      </c>
      <c r="BH47" s="105"/>
      <c r="BI47" s="105"/>
    </row>
    <row r="48" spans="1:61" ht="20.100000000000001" customHeight="1">
      <c r="A48" s="441" t="s">
        <v>15</v>
      </c>
      <c r="B48" s="443" t="s">
        <v>70</v>
      </c>
      <c r="C48" s="437"/>
      <c r="D48" s="437"/>
      <c r="E48" s="437"/>
      <c r="F48" s="437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8"/>
      <c r="S48" s="446" t="str">
        <f>S26</f>
        <v>D       2026/2025</v>
      </c>
      <c r="U48" s="444" t="s">
        <v>3</v>
      </c>
      <c r="V48" s="436" t="s">
        <v>70</v>
      </c>
      <c r="W48" s="437"/>
      <c r="X48" s="437"/>
      <c r="Y48" s="437"/>
      <c r="Z48" s="437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37"/>
      <c r="AL48" s="438"/>
      <c r="AM48" s="446" t="str">
        <f>S48</f>
        <v>D       2026/2025</v>
      </c>
      <c r="AO48" s="436" t="s">
        <v>70</v>
      </c>
      <c r="AP48" s="437"/>
      <c r="AQ48" s="437"/>
      <c r="AR48" s="437"/>
      <c r="AS48" s="437"/>
      <c r="AT48" s="437"/>
      <c r="AU48" s="437"/>
      <c r="AV48" s="437"/>
      <c r="AW48" s="437"/>
      <c r="AX48" s="437"/>
      <c r="AY48" s="437"/>
      <c r="AZ48" s="437"/>
      <c r="BA48" s="437"/>
      <c r="BB48" s="437"/>
      <c r="BC48" s="437"/>
      <c r="BD48" s="437"/>
      <c r="BE48" s="438"/>
      <c r="BF48" s="446" t="str">
        <f>AM48</f>
        <v>D       2026/2025</v>
      </c>
      <c r="BH48" s="105"/>
      <c r="BI48" s="105"/>
    </row>
    <row r="49" spans="1:61" ht="20.100000000000001" customHeight="1" thickBot="1">
      <c r="A49" s="442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5">
        <v>2025</v>
      </c>
      <c r="R49" s="133">
        <v>2026</v>
      </c>
      <c r="S49" s="447"/>
      <c r="U49" s="445"/>
      <c r="V49" s="25">
        <v>2010</v>
      </c>
      <c r="W49" s="135">
        <v>2011</v>
      </c>
      <c r="X49" s="135">
        <v>2012</v>
      </c>
      <c r="Y49" s="135">
        <v>2013</v>
      </c>
      <c r="Z49" s="135">
        <v>2014</v>
      </c>
      <c r="AA49" s="135">
        <v>2015</v>
      </c>
      <c r="AB49" s="135">
        <v>2016</v>
      </c>
      <c r="AC49" s="135">
        <v>2017</v>
      </c>
      <c r="AD49" s="135">
        <v>2018</v>
      </c>
      <c r="AE49" s="135">
        <v>2019</v>
      </c>
      <c r="AF49" s="135">
        <v>2020</v>
      </c>
      <c r="AG49" s="135">
        <v>2021</v>
      </c>
      <c r="AH49" s="135">
        <v>2022</v>
      </c>
      <c r="AI49" s="135">
        <v>2023</v>
      </c>
      <c r="AJ49" s="135">
        <v>2024</v>
      </c>
      <c r="AK49" s="135">
        <v>2025</v>
      </c>
      <c r="AL49" s="133">
        <v>2026</v>
      </c>
      <c r="AM49" s="447"/>
      <c r="AO49" s="25">
        <v>2010</v>
      </c>
      <c r="AP49" s="135">
        <v>2011</v>
      </c>
      <c r="AQ49" s="135">
        <v>2012</v>
      </c>
      <c r="AR49" s="135">
        <v>2013</v>
      </c>
      <c r="AS49" s="135">
        <v>2014</v>
      </c>
      <c r="AT49" s="135">
        <v>2015</v>
      </c>
      <c r="AU49" s="135">
        <v>2016</v>
      </c>
      <c r="AV49" s="135">
        <v>2017</v>
      </c>
      <c r="AW49" s="262">
        <v>2018</v>
      </c>
      <c r="AX49" s="135">
        <v>2019</v>
      </c>
      <c r="AY49" s="135">
        <v>2020</v>
      </c>
      <c r="AZ49" s="135">
        <v>2021</v>
      </c>
      <c r="BA49" s="135">
        <v>2022</v>
      </c>
      <c r="BB49" s="135">
        <v>2023</v>
      </c>
      <c r="BC49" s="176">
        <v>2024</v>
      </c>
      <c r="BD49" s="135">
        <v>2025</v>
      </c>
      <c r="BE49" s="263">
        <v>2026</v>
      </c>
      <c r="BF49" s="447"/>
      <c r="BH49" s="105"/>
      <c r="BI49" s="105"/>
    </row>
    <row r="50" spans="1:61" ht="3" customHeight="1" thickBot="1">
      <c r="A50" s="288" t="s">
        <v>89</v>
      </c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1"/>
      <c r="U50" s="288"/>
      <c r="V50" s="290">
        <v>2010</v>
      </c>
      <c r="W50" s="290">
        <v>2011</v>
      </c>
      <c r="X50" s="290">
        <v>2012</v>
      </c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1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9"/>
      <c r="BH50" s="105"/>
      <c r="BI50" s="105"/>
    </row>
    <row r="51" spans="1:61" ht="20.100000000000001" customHeight="1">
      <c r="A51" s="120" t="s">
        <v>72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203.97000000000008</v>
      </c>
      <c r="Q51" s="153">
        <v>108.95000000000003</v>
      </c>
      <c r="R51" s="112">
        <v>358.78</v>
      </c>
      <c r="S51" s="61">
        <f>(R51-Q51)/Q51</f>
        <v>2.2930702156952716</v>
      </c>
      <c r="U51" s="109" t="s">
        <v>72</v>
      </c>
      <c r="V51" s="39">
        <v>29.815000000000005</v>
      </c>
      <c r="W51" s="153">
        <v>149.20400000000001</v>
      </c>
      <c r="X51" s="153">
        <v>122.17799999999998</v>
      </c>
      <c r="Y51" s="153">
        <v>109.56100000000001</v>
      </c>
      <c r="Z51" s="153">
        <v>97.120999999999995</v>
      </c>
      <c r="AA51" s="153">
        <v>99.907999999999987</v>
      </c>
      <c r="AB51" s="153">
        <v>68.53</v>
      </c>
      <c r="AC51" s="153">
        <v>118.282</v>
      </c>
      <c r="AD51" s="153">
        <v>104.797</v>
      </c>
      <c r="AE51" s="153">
        <v>234.49399999999994</v>
      </c>
      <c r="AF51" s="153">
        <v>210.21299999999997</v>
      </c>
      <c r="AG51" s="153">
        <v>40.800000000000004</v>
      </c>
      <c r="AH51" s="153">
        <v>115.21899999999997</v>
      </c>
      <c r="AI51" s="153">
        <v>180.49199999999996</v>
      </c>
      <c r="AJ51" s="153">
        <v>257.79999999999995</v>
      </c>
      <c r="AK51" s="153">
        <v>323.69399999999996</v>
      </c>
      <c r="AL51" s="112">
        <v>171.14100000000005</v>
      </c>
      <c r="AM51" s="61">
        <f>IF(AL51="","",(AL51-AK51)/AK51)</f>
        <v>-0.47128769764036382</v>
      </c>
      <c r="AO51" s="124">
        <f t="shared" ref="AO51:AO60" si="94">(V51/B51)*10</f>
        <v>3.1291981528127626</v>
      </c>
      <c r="AP51" s="156">
        <f t="shared" ref="AP51:AP60" si="95">(W51/C51)*10</f>
        <v>2.9131733604076775</v>
      </c>
      <c r="AQ51" s="156">
        <f t="shared" ref="AQ51:AQ60" si="96">(X51/D51)*10</f>
        <v>3.7092200734691394</v>
      </c>
      <c r="AR51" s="156">
        <f t="shared" ref="AR51:AR60" si="97">(Y51/E51)*10</f>
        <v>0.99862366924310941</v>
      </c>
      <c r="AS51" s="156">
        <f t="shared" ref="AS51:AS60" si="98">(Z51/F51)*10</f>
        <v>2.6979554419689982</v>
      </c>
      <c r="AT51" s="156">
        <f t="shared" ref="AT51:AT60" si="99">(AA51/G51)*10</f>
        <v>5.3501124558209252</v>
      </c>
      <c r="AU51" s="156">
        <f t="shared" ref="AU51:AU60" si="100">(AB51/H51)*10</f>
        <v>6.6463000678886637</v>
      </c>
      <c r="AV51" s="156">
        <f t="shared" ref="AV51:AV60" si="101">(AC51/I51)*10</f>
        <v>6.0035529387879389</v>
      </c>
      <c r="AW51" s="156">
        <f t="shared" ref="AW51:AW60" si="102">(AD51/J51)*10</f>
        <v>6.99346012679346</v>
      </c>
      <c r="AX51" s="156">
        <f t="shared" ref="AX51:AX60" si="103">(AE51/K51)*10</f>
        <v>33.427512473271541</v>
      </c>
      <c r="AY51" s="156">
        <f t="shared" ref="AY51:AY60" si="104">(AF51/L51)*10</f>
        <v>6.2628631014449567</v>
      </c>
      <c r="AZ51" s="156">
        <f t="shared" ref="AZ51:AZ60" si="105">(AG51/M51)*10</f>
        <v>8.8695652173913047</v>
      </c>
      <c r="BA51" s="156">
        <f t="shared" ref="BA51:BA60" si="106">(AH51/N51)*10</f>
        <v>7.1796485543369828</v>
      </c>
      <c r="BB51" s="156">
        <f t="shared" ref="BB51:BB60" si="107">(AI51/O51)*10</f>
        <v>8.7282750616567473</v>
      </c>
      <c r="BC51" s="156">
        <f t="shared" ref="BC51:BD60" si="108">(AJ51/P51)*10</f>
        <v>12.639113595136532</v>
      </c>
      <c r="BD51" s="156">
        <f t="shared" si="108"/>
        <v>29.710325837540147</v>
      </c>
      <c r="BE51" s="156">
        <f>(AL51/R51)*10</f>
        <v>4.770081944367023</v>
      </c>
      <c r="BF51" s="61">
        <f t="shared" ref="BF51:BF67" si="109">IF(BE51="","",(BE51-BD51)/BD51)</f>
        <v>-0.83944699999419603</v>
      </c>
      <c r="BH51" s="105"/>
      <c r="BI51" s="105"/>
    </row>
    <row r="52" spans="1:61" ht="20.100000000000001" customHeight="1">
      <c r="A52" s="121" t="s">
        <v>73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</v>
      </c>
      <c r="Q52" s="154">
        <v>183.09000000000009</v>
      </c>
      <c r="R52" s="119">
        <v>840.11999999999978</v>
      </c>
      <c r="S52" s="52">
        <f>(R52-Q52)/Q52</f>
        <v>3.5885630018023891</v>
      </c>
      <c r="U52" s="109" t="s">
        <v>73</v>
      </c>
      <c r="V52" s="19">
        <v>106.98100000000001</v>
      </c>
      <c r="W52" s="154">
        <v>32.087000000000003</v>
      </c>
      <c r="X52" s="154">
        <v>68.099000000000004</v>
      </c>
      <c r="Y52" s="154">
        <v>95.572999999999993</v>
      </c>
      <c r="Z52" s="154">
        <v>79.214999999999989</v>
      </c>
      <c r="AA52" s="154">
        <v>14.875999999999999</v>
      </c>
      <c r="AB52" s="154">
        <v>102.047</v>
      </c>
      <c r="AC52" s="154">
        <v>223.39400000000003</v>
      </c>
      <c r="AD52" s="154">
        <v>153.98099999999999</v>
      </c>
      <c r="AE52" s="154">
        <v>117.78500000000003</v>
      </c>
      <c r="AF52" s="154">
        <v>729.51499999999999</v>
      </c>
      <c r="AG52" s="154">
        <v>150.46800000000002</v>
      </c>
      <c r="AH52" s="154">
        <v>405.61700000000002</v>
      </c>
      <c r="AI52" s="154">
        <v>458.54100000000022</v>
      </c>
      <c r="AJ52" s="154">
        <v>72.682999999999993</v>
      </c>
      <c r="AK52" s="154">
        <v>161.68400000000003</v>
      </c>
      <c r="AL52" s="119">
        <v>372.56400000000008</v>
      </c>
      <c r="AM52" s="52">
        <f t="shared" ref="AM52:AM63" si="110">IF(AL52="","",(AL52-AK52)/AK52)</f>
        <v>1.3042725316048589</v>
      </c>
      <c r="AO52" s="125">
        <f t="shared" si="94"/>
        <v>3.3315997633209804</v>
      </c>
      <c r="AP52" s="157">
        <f t="shared" si="95"/>
        <v>3.1895626242544735</v>
      </c>
      <c r="AQ52" s="157">
        <f t="shared" si="96"/>
        <v>6.7820934169903389</v>
      </c>
      <c r="AR52" s="157">
        <f t="shared" si="97"/>
        <v>2.4992939330543926</v>
      </c>
      <c r="AS52" s="157">
        <f t="shared" si="98"/>
        <v>7.2508009153318067</v>
      </c>
      <c r="AT52" s="157">
        <f t="shared" si="99"/>
        <v>2.9823576583801121</v>
      </c>
      <c r="AU52" s="157">
        <f t="shared" si="100"/>
        <v>9.3569594718503577</v>
      </c>
      <c r="AV52" s="157">
        <f t="shared" si="101"/>
        <v>4.8649578605805885</v>
      </c>
      <c r="AW52" s="157">
        <f t="shared" si="102"/>
        <v>7.3313812312526778</v>
      </c>
      <c r="AX52" s="157">
        <f t="shared" si="103"/>
        <v>5.4228821362799273</v>
      </c>
      <c r="AY52" s="157">
        <f t="shared" si="104"/>
        <v>37.576748738024108</v>
      </c>
      <c r="AZ52" s="157">
        <f t="shared" si="105"/>
        <v>16.45358119190815</v>
      </c>
      <c r="BA52" s="157">
        <f t="shared" si="106"/>
        <v>11.312703946450993</v>
      </c>
      <c r="BB52" s="157">
        <f t="shared" si="107"/>
        <v>8.0713418176057523</v>
      </c>
      <c r="BC52" s="157">
        <f t="shared" si="108"/>
        <v>14.716136869811701</v>
      </c>
      <c r="BD52" s="157">
        <f t="shared" si="108"/>
        <v>8.8308482167240125</v>
      </c>
      <c r="BE52" s="299">
        <f>IF(AL52="","",(AL52/R52)*10)</f>
        <v>4.4346521925439237</v>
      </c>
      <c r="BF52" s="52">
        <f t="shared" si="109"/>
        <v>-0.49782262318295734</v>
      </c>
      <c r="BH52" s="105"/>
      <c r="BI52" s="105"/>
    </row>
    <row r="53" spans="1:61" ht="20.100000000000001" customHeight="1">
      <c r="A53" s="121" t="s">
        <v>74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54">
        <v>55.32</v>
      </c>
      <c r="R53" s="119"/>
      <c r="S53" s="52" t="str">
        <f t="shared" ref="S53:S67" si="111">IF(R53="","",(R53-Q53)/Q53)</f>
        <v/>
      </c>
      <c r="U53" s="109" t="s">
        <v>74</v>
      </c>
      <c r="V53" s="19">
        <v>39.945</v>
      </c>
      <c r="W53" s="154">
        <v>210.15600000000001</v>
      </c>
      <c r="X53" s="154">
        <v>21.706999999999997</v>
      </c>
      <c r="Y53" s="154">
        <v>27.781999999999996</v>
      </c>
      <c r="Z53" s="154">
        <v>90.24</v>
      </c>
      <c r="AA53" s="154">
        <v>14.796000000000001</v>
      </c>
      <c r="AB53" s="154">
        <v>59.37299999999999</v>
      </c>
      <c r="AC53" s="154">
        <v>51.395000000000003</v>
      </c>
      <c r="AD53" s="154">
        <v>48.673000000000002</v>
      </c>
      <c r="AE53" s="154">
        <v>73.152999999999977</v>
      </c>
      <c r="AF53" s="154">
        <v>92.289999999999978</v>
      </c>
      <c r="AG53" s="154">
        <v>189.25800000000004</v>
      </c>
      <c r="AH53" s="154">
        <v>111.53900000000003</v>
      </c>
      <c r="AI53" s="154">
        <v>263.25999999999993</v>
      </c>
      <c r="AJ53" s="154">
        <v>307.31999999999994</v>
      </c>
      <c r="AK53" s="154">
        <v>170.24</v>
      </c>
      <c r="AL53" s="119"/>
      <c r="AM53" s="52" t="str">
        <f t="shared" si="110"/>
        <v/>
      </c>
      <c r="AO53" s="125">
        <f t="shared" si="94"/>
        <v>4.2296696315120714</v>
      </c>
      <c r="AP53" s="157">
        <f t="shared" si="95"/>
        <v>5.1006261831949908</v>
      </c>
      <c r="AQ53" s="157">
        <f t="shared" si="96"/>
        <v>10.416026871401151</v>
      </c>
      <c r="AR53" s="157">
        <f t="shared" si="97"/>
        <v>2.8028652138821637</v>
      </c>
      <c r="AS53" s="157">
        <f t="shared" si="98"/>
        <v>5.8612626656274349</v>
      </c>
      <c r="AT53" s="157">
        <f t="shared" si="99"/>
        <v>7.3980000000000024</v>
      </c>
      <c r="AU53" s="157">
        <f t="shared" si="100"/>
        <v>9.0040946314831647</v>
      </c>
      <c r="AV53" s="157">
        <f t="shared" si="101"/>
        <v>19.889705882352938</v>
      </c>
      <c r="AW53" s="157">
        <f t="shared" si="102"/>
        <v>138.27556818181819</v>
      </c>
      <c r="AX53" s="157">
        <f t="shared" si="103"/>
        <v>19.512670045345423</v>
      </c>
      <c r="AY53" s="157">
        <f t="shared" si="104"/>
        <v>6.7463450292397624</v>
      </c>
      <c r="AZ53" s="157">
        <f t="shared" si="105"/>
        <v>6.6250568838169945</v>
      </c>
      <c r="BA53" s="157">
        <f t="shared" si="106"/>
        <v>11.178492683904595</v>
      </c>
      <c r="BB53" s="157">
        <f t="shared" si="107"/>
        <v>21.58753587535875</v>
      </c>
      <c r="BC53" s="157">
        <f t="shared" si="108"/>
        <v>19.578263362425929</v>
      </c>
      <c r="BD53" s="157">
        <f t="shared" si="108"/>
        <v>30.773680404916849</v>
      </c>
      <c r="BE53" s="299" t="str">
        <f t="shared" ref="BE53:BE63" si="112">IF(AL53="","",(AL53/R53)*10)</f>
        <v/>
      </c>
      <c r="BF53" s="52" t="str">
        <f t="shared" si="109"/>
        <v/>
      </c>
      <c r="BH53" s="105"/>
      <c r="BI53" s="105"/>
    </row>
    <row r="54" spans="1:61" ht="20.100000000000001" customHeight="1">
      <c r="A54" s="121" t="s">
        <v>75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54">
        <v>155.28000000000003</v>
      </c>
      <c r="R54" s="119"/>
      <c r="S54" s="52" t="str">
        <f t="shared" si="111"/>
        <v/>
      </c>
      <c r="U54" s="109" t="s">
        <v>75</v>
      </c>
      <c r="V54" s="19">
        <v>85.614000000000019</v>
      </c>
      <c r="W54" s="154">
        <v>92.996999999999986</v>
      </c>
      <c r="X54" s="154">
        <v>30.552</v>
      </c>
      <c r="Y54" s="154">
        <v>154.78400000000005</v>
      </c>
      <c r="Z54" s="154">
        <v>82.786999999999978</v>
      </c>
      <c r="AA54" s="154">
        <v>74.756</v>
      </c>
      <c r="AB54" s="154">
        <v>80.057000000000002</v>
      </c>
      <c r="AC54" s="154">
        <v>55.018000000000008</v>
      </c>
      <c r="AD54" s="154">
        <v>24.623000000000001</v>
      </c>
      <c r="AE54" s="154">
        <v>122.39999999999998</v>
      </c>
      <c r="AF54" s="154">
        <v>30.440999999999995</v>
      </c>
      <c r="AG54" s="154">
        <v>199.78800000000004</v>
      </c>
      <c r="AH54" s="154">
        <v>163.68800000000005</v>
      </c>
      <c r="AI54" s="154">
        <v>230.74799999999999</v>
      </c>
      <c r="AJ54" s="154">
        <v>76.34099999999998</v>
      </c>
      <c r="AK54" s="154">
        <v>243.74800000000002</v>
      </c>
      <c r="AL54" s="119"/>
      <c r="AM54" s="52" t="str">
        <f t="shared" si="110"/>
        <v/>
      </c>
      <c r="AO54" s="125">
        <f t="shared" si="94"/>
        <v>1.9038025350233492</v>
      </c>
      <c r="AP54" s="157">
        <f t="shared" si="95"/>
        <v>4.6260259662736889</v>
      </c>
      <c r="AQ54" s="157">
        <f t="shared" si="96"/>
        <v>9.4911463187325236</v>
      </c>
      <c r="AR54" s="157">
        <f t="shared" si="97"/>
        <v>3.5672735653376373</v>
      </c>
      <c r="AS54" s="157">
        <f t="shared" si="98"/>
        <v>7.1325062462307205</v>
      </c>
      <c r="AT54" s="157">
        <f t="shared" si="99"/>
        <v>7.2904232494636236</v>
      </c>
      <c r="AU54" s="157">
        <f t="shared" si="100"/>
        <v>7.5840280409245917</v>
      </c>
      <c r="AV54" s="157">
        <f t="shared" si="101"/>
        <v>53.003853564547221</v>
      </c>
      <c r="AW54" s="157">
        <f t="shared" si="102"/>
        <v>12.177546983184966</v>
      </c>
      <c r="AX54" s="157">
        <f t="shared" si="103"/>
        <v>4.5491711885824735</v>
      </c>
      <c r="AY54" s="157">
        <f t="shared" si="104"/>
        <v>26.355844155844153</v>
      </c>
      <c r="AZ54" s="157">
        <f t="shared" si="105"/>
        <v>8.7281782437745736</v>
      </c>
      <c r="BA54" s="157">
        <f t="shared" si="106"/>
        <v>20.173527236874541</v>
      </c>
      <c r="BB54" s="157">
        <f t="shared" si="107"/>
        <v>9.0146501543149551</v>
      </c>
      <c r="BC54" s="157">
        <f t="shared" si="108"/>
        <v>42.200663349917072</v>
      </c>
      <c r="BD54" s="157">
        <f t="shared" si="108"/>
        <v>15.6973209685729</v>
      </c>
      <c r="BE54" s="299" t="str">
        <f t="shared" si="112"/>
        <v/>
      </c>
      <c r="BF54" s="52" t="str">
        <f t="shared" si="109"/>
        <v/>
      </c>
      <c r="BH54" s="105"/>
      <c r="BI54" s="105"/>
    </row>
    <row r="55" spans="1:61" ht="20.100000000000001" customHeight="1">
      <c r="A55" s="121" t="s">
        <v>76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54">
        <v>613.91999999999996</v>
      </c>
      <c r="R55" s="119"/>
      <c r="S55" s="52" t="str">
        <f t="shared" si="111"/>
        <v/>
      </c>
      <c r="U55" s="109" t="s">
        <v>76</v>
      </c>
      <c r="V55" s="19">
        <v>36.316000000000003</v>
      </c>
      <c r="W55" s="154">
        <v>16.928000000000001</v>
      </c>
      <c r="X55" s="154">
        <v>146.25000000000003</v>
      </c>
      <c r="Y55" s="154">
        <v>10.174000000000001</v>
      </c>
      <c r="Z55" s="154">
        <v>189.64499999999995</v>
      </c>
      <c r="AA55" s="154">
        <v>141.92499999999998</v>
      </c>
      <c r="AB55" s="154">
        <v>147.154</v>
      </c>
      <c r="AC55" s="154">
        <v>82.36399999999999</v>
      </c>
      <c r="AD55" s="154">
        <v>196.86600000000001</v>
      </c>
      <c r="AE55" s="154">
        <v>168.61099999999996</v>
      </c>
      <c r="AF55" s="154">
        <v>50.588999999999999</v>
      </c>
      <c r="AG55" s="154">
        <v>769.01500000000044</v>
      </c>
      <c r="AH55" s="154">
        <v>338.37599999999992</v>
      </c>
      <c r="AI55" s="154">
        <v>278.40999999999997</v>
      </c>
      <c r="AJ55" s="154">
        <v>147.01199999999997</v>
      </c>
      <c r="AK55" s="154">
        <v>376.38900000000007</v>
      </c>
      <c r="AL55" s="119"/>
      <c r="AM55" s="52" t="str">
        <f t="shared" si="110"/>
        <v/>
      </c>
      <c r="AO55" s="125">
        <f t="shared" si="94"/>
        <v>3.1543472596195605</v>
      </c>
      <c r="AP55" s="157">
        <f t="shared" si="95"/>
        <v>1.9260439185345319</v>
      </c>
      <c r="AQ55" s="157">
        <f t="shared" si="96"/>
        <v>3.7971232734448042</v>
      </c>
      <c r="AR55" s="157">
        <f t="shared" si="97"/>
        <v>23.995283018867926</v>
      </c>
      <c r="AS55" s="157">
        <f t="shared" si="98"/>
        <v>1.7330256785159459</v>
      </c>
      <c r="AT55" s="157">
        <f t="shared" si="99"/>
        <v>3.9895710350255804</v>
      </c>
      <c r="AU55" s="157">
        <f t="shared" si="100"/>
        <v>5.7120565173511375</v>
      </c>
      <c r="AV55" s="157">
        <f t="shared" si="101"/>
        <v>34.870448772226915</v>
      </c>
      <c r="AW55" s="157">
        <f t="shared" si="102"/>
        <v>6.7623660346248968</v>
      </c>
      <c r="AX55" s="157">
        <f t="shared" si="103"/>
        <v>4.0124458616914946</v>
      </c>
      <c r="AY55" s="157">
        <f t="shared" si="104"/>
        <v>4.7523720056364498</v>
      </c>
      <c r="AZ55" s="157">
        <f t="shared" si="105"/>
        <v>27.779323050247466</v>
      </c>
      <c r="BA55" s="157">
        <f t="shared" si="106"/>
        <v>6.6202848646110501</v>
      </c>
      <c r="BB55" s="157">
        <f t="shared" si="107"/>
        <v>24.428358339914013</v>
      </c>
      <c r="BC55" s="157">
        <f t="shared" si="108"/>
        <v>21.502413339183857</v>
      </c>
      <c r="BD55" s="157">
        <f t="shared" si="108"/>
        <v>6.130912822517594</v>
      </c>
      <c r="BE55" s="299" t="str">
        <f t="shared" si="112"/>
        <v/>
      </c>
      <c r="BF55" s="52" t="str">
        <f t="shared" si="109"/>
        <v/>
      </c>
      <c r="BH55" s="105"/>
      <c r="BI55" s="105"/>
    </row>
    <row r="56" spans="1:61" ht="20.100000000000001" customHeight="1">
      <c r="A56" s="121" t="s">
        <v>77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54">
        <v>67.090000000000032</v>
      </c>
      <c r="R56" s="119"/>
      <c r="S56" s="52" t="str">
        <f t="shared" si="111"/>
        <v/>
      </c>
      <c r="U56" s="109" t="s">
        <v>77</v>
      </c>
      <c r="V56" s="19">
        <v>50.512</v>
      </c>
      <c r="W56" s="154">
        <v>76.984999999999985</v>
      </c>
      <c r="X56" s="154">
        <v>140.74100000000001</v>
      </c>
      <c r="Y56" s="154">
        <v>108.19399999999999</v>
      </c>
      <c r="Z56" s="154">
        <v>2.327</v>
      </c>
      <c r="AA56" s="154">
        <v>108.241</v>
      </c>
      <c r="AB56" s="154">
        <v>89.242999999999995</v>
      </c>
      <c r="AC56" s="154">
        <v>81.237000000000023</v>
      </c>
      <c r="AD56" s="154">
        <v>251.595</v>
      </c>
      <c r="AE56" s="154">
        <v>116.065</v>
      </c>
      <c r="AF56" s="154">
        <v>70.181000000000012</v>
      </c>
      <c r="AG56" s="154">
        <v>156.5320000000001</v>
      </c>
      <c r="AH56" s="154">
        <v>262.81200000000013</v>
      </c>
      <c r="AI56" s="154">
        <v>150.63999999999999</v>
      </c>
      <c r="AJ56" s="154">
        <v>240.67999999999998</v>
      </c>
      <c r="AK56" s="154">
        <v>154.39200000000002</v>
      </c>
      <c r="AL56" s="119"/>
      <c r="AM56" s="52" t="str">
        <f t="shared" si="110"/>
        <v/>
      </c>
      <c r="AO56" s="125">
        <f t="shared" si="94"/>
        <v>5.7602919375071266</v>
      </c>
      <c r="AP56" s="157">
        <f t="shared" si="95"/>
        <v>3.9711647580728346</v>
      </c>
      <c r="AQ56" s="157">
        <f t="shared" si="96"/>
        <v>1.8513680610365695</v>
      </c>
      <c r="AR56" s="157">
        <f t="shared" si="97"/>
        <v>5.3728956646968253</v>
      </c>
      <c r="AS56" s="157">
        <f t="shared" si="98"/>
        <v>28.036144578313255</v>
      </c>
      <c r="AT56" s="157">
        <f t="shared" si="99"/>
        <v>3.4592841163310957</v>
      </c>
      <c r="AU56" s="157">
        <f t="shared" si="100"/>
        <v>1.1073569008946409</v>
      </c>
      <c r="AV56" s="157">
        <f t="shared" si="101"/>
        <v>8.3081407240744571</v>
      </c>
      <c r="AW56" s="157">
        <f t="shared" si="102"/>
        <v>6.629818967561727</v>
      </c>
      <c r="AX56" s="157">
        <f t="shared" si="103"/>
        <v>5.6594987322020671</v>
      </c>
      <c r="AY56" s="157">
        <f t="shared" si="104"/>
        <v>9.3004240657301924</v>
      </c>
      <c r="AZ56" s="157">
        <f t="shared" si="105"/>
        <v>19.322552771262814</v>
      </c>
      <c r="BA56" s="157">
        <f t="shared" si="106"/>
        <v>20.461849890999698</v>
      </c>
      <c r="BB56" s="157">
        <f t="shared" si="107"/>
        <v>18.740980343368989</v>
      </c>
      <c r="BC56" s="157">
        <f t="shared" si="108"/>
        <v>11.801510248112185</v>
      </c>
      <c r="BD56" s="157">
        <f t="shared" si="108"/>
        <v>23.012669548367857</v>
      </c>
      <c r="BE56" s="299" t="str">
        <f t="shared" si="112"/>
        <v/>
      </c>
      <c r="BF56" s="52" t="str">
        <f t="shared" si="109"/>
        <v/>
      </c>
      <c r="BH56" s="105"/>
      <c r="BI56" s="105"/>
    </row>
    <row r="57" spans="1:61" ht="20.100000000000001" customHeight="1">
      <c r="A57" s="121" t="s">
        <v>78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54">
        <v>94.610000000000042</v>
      </c>
      <c r="R57" s="119"/>
      <c r="S57" s="52" t="str">
        <f t="shared" si="111"/>
        <v/>
      </c>
      <c r="U57" s="109" t="s">
        <v>78</v>
      </c>
      <c r="V57" s="19">
        <v>101.88200000000002</v>
      </c>
      <c r="W57" s="154">
        <v>208.25</v>
      </c>
      <c r="X57" s="154">
        <v>120.58900000000001</v>
      </c>
      <c r="Y57" s="154">
        <v>63.236000000000004</v>
      </c>
      <c r="Z57" s="154">
        <v>133.27200000000002</v>
      </c>
      <c r="AA57" s="154">
        <v>88.903999999999996</v>
      </c>
      <c r="AB57" s="154">
        <v>66.512999999999991</v>
      </c>
      <c r="AC57" s="154">
        <v>161.839</v>
      </c>
      <c r="AD57" s="154">
        <v>69.402000000000001</v>
      </c>
      <c r="AE57" s="154">
        <v>109.84300000000002</v>
      </c>
      <c r="AF57" s="154">
        <v>111.27</v>
      </c>
      <c r="AG57" s="154">
        <v>115.04100000000001</v>
      </c>
      <c r="AH57" s="154">
        <v>124.31800000000001</v>
      </c>
      <c r="AI57" s="154">
        <v>127.58</v>
      </c>
      <c r="AJ57" s="154">
        <v>177.48399999999995</v>
      </c>
      <c r="AK57" s="154">
        <v>177.92799999999997</v>
      </c>
      <c r="AL57" s="119"/>
      <c r="AM57" s="52" t="str">
        <f t="shared" si="110"/>
        <v/>
      </c>
      <c r="AO57" s="125">
        <f t="shared" si="94"/>
        <v>3.3602242744063329</v>
      </c>
      <c r="AP57" s="157">
        <f t="shared" si="95"/>
        <v>8.6770833333333339</v>
      </c>
      <c r="AQ57" s="157">
        <f t="shared" si="96"/>
        <v>4.960264900662251</v>
      </c>
      <c r="AR57" s="157">
        <f t="shared" si="97"/>
        <v>2.6307775512751173</v>
      </c>
      <c r="AS57" s="157">
        <f t="shared" si="98"/>
        <v>9.8741942653923065</v>
      </c>
      <c r="AT57" s="157">
        <f t="shared" si="99"/>
        <v>2.636536180308422</v>
      </c>
      <c r="AU57" s="157">
        <f t="shared" si="100"/>
        <v>7.8259795270031765</v>
      </c>
      <c r="AV57" s="157">
        <f t="shared" si="101"/>
        <v>9.4114328913700831</v>
      </c>
      <c r="AW57" s="157">
        <f t="shared" si="102"/>
        <v>16.453769559032718</v>
      </c>
      <c r="AX57" s="157">
        <f t="shared" si="103"/>
        <v>6.2131907913343545</v>
      </c>
      <c r="AY57" s="157">
        <f t="shared" si="104"/>
        <v>3.8524391510577165</v>
      </c>
      <c r="AZ57" s="157">
        <f t="shared" si="105"/>
        <v>12.605851413543723</v>
      </c>
      <c r="BA57" s="157">
        <f t="shared" si="106"/>
        <v>4.0218045356022127</v>
      </c>
      <c r="BB57" s="157">
        <f t="shared" si="107"/>
        <v>11.735810872964771</v>
      </c>
      <c r="BC57" s="157">
        <f t="shared" si="108"/>
        <v>12.648517673888247</v>
      </c>
      <c r="BD57" s="157">
        <f t="shared" si="108"/>
        <v>18.806468660818084</v>
      </c>
      <c r="BE57" s="299" t="str">
        <f t="shared" si="112"/>
        <v/>
      </c>
      <c r="BF57" s="52" t="str">
        <f t="shared" si="109"/>
        <v/>
      </c>
      <c r="BH57" s="105"/>
      <c r="BI57" s="105"/>
    </row>
    <row r="58" spans="1:61" ht="20.100000000000001" customHeight="1">
      <c r="A58" s="121" t="s">
        <v>79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54">
        <v>218.68000000000004</v>
      </c>
      <c r="R58" s="119"/>
      <c r="S58" s="52" t="str">
        <f t="shared" si="111"/>
        <v/>
      </c>
      <c r="U58" s="109" t="s">
        <v>79</v>
      </c>
      <c r="V58" s="19">
        <v>248.68200000000002</v>
      </c>
      <c r="W58" s="154">
        <v>13.135</v>
      </c>
      <c r="X58" s="154">
        <v>170.39499999999998</v>
      </c>
      <c r="Y58" s="154">
        <v>85.355999999999995</v>
      </c>
      <c r="Z58" s="154">
        <v>57.158000000000001</v>
      </c>
      <c r="AA58" s="154">
        <v>62.073999999999998</v>
      </c>
      <c r="AB58" s="154">
        <v>182.14699999999996</v>
      </c>
      <c r="AC58" s="154">
        <v>90.742000000000004</v>
      </c>
      <c r="AD58" s="154">
        <v>92.774000000000001</v>
      </c>
      <c r="AE58" s="154">
        <v>20.315999999999999</v>
      </c>
      <c r="AF58" s="154">
        <v>52.984999999999999</v>
      </c>
      <c r="AG58" s="154">
        <v>98.681000000000012</v>
      </c>
      <c r="AH58" s="154">
        <v>194.059</v>
      </c>
      <c r="AI58" s="154">
        <v>53.199000000000005</v>
      </c>
      <c r="AJ58" s="154">
        <v>229.73099999999991</v>
      </c>
      <c r="AK58" s="154">
        <v>193.50400000000008</v>
      </c>
      <c r="AL58" s="119"/>
      <c r="AM58" s="52" t="str">
        <f t="shared" si="110"/>
        <v/>
      </c>
      <c r="AO58" s="125">
        <f t="shared" si="94"/>
        <v>3.3921512460613008</v>
      </c>
      <c r="AP58" s="157">
        <f t="shared" si="95"/>
        <v>6.9131578947368419</v>
      </c>
      <c r="AQ58" s="157">
        <f t="shared" si="96"/>
        <v>2.1921112554836548</v>
      </c>
      <c r="AR58" s="157">
        <f t="shared" si="97"/>
        <v>4.2767812406052705</v>
      </c>
      <c r="AS58" s="157">
        <f t="shared" si="98"/>
        <v>5.0834222696549265</v>
      </c>
      <c r="AT58" s="157">
        <f t="shared" si="99"/>
        <v>1.8476054409619906</v>
      </c>
      <c r="AU58" s="157">
        <f t="shared" si="100"/>
        <v>8.7185046907907306</v>
      </c>
      <c r="AV58" s="157">
        <f t="shared" si="101"/>
        <v>5.8071163445539478</v>
      </c>
      <c r="AW58" s="157">
        <f t="shared" si="102"/>
        <v>8.9845051326748013</v>
      </c>
      <c r="AX58" s="157">
        <f t="shared" si="103"/>
        <v>69.814432989690744</v>
      </c>
      <c r="AY58" s="157">
        <f t="shared" si="104"/>
        <v>10.103928299008389</v>
      </c>
      <c r="AZ58" s="157">
        <f t="shared" si="105"/>
        <v>20.221516393442624</v>
      </c>
      <c r="BA58" s="157">
        <f t="shared" si="106"/>
        <v>8.7912929238017519</v>
      </c>
      <c r="BB58" s="157">
        <f t="shared" si="107"/>
        <v>91.880829015544094</v>
      </c>
      <c r="BC58" s="157">
        <f t="shared" si="108"/>
        <v>7.6897405857740617</v>
      </c>
      <c r="BD58" s="157">
        <f t="shared" si="108"/>
        <v>8.8487287360526814</v>
      </c>
      <c r="BE58" s="299" t="str">
        <f t="shared" si="112"/>
        <v/>
      </c>
      <c r="BF58" s="52" t="str">
        <f t="shared" si="109"/>
        <v/>
      </c>
      <c r="BH58" s="105"/>
      <c r="BI58" s="105"/>
    </row>
    <row r="59" spans="1:61" ht="20.100000000000001" customHeight="1">
      <c r="A59" s="121" t="s">
        <v>80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54">
        <v>42.160000000000011</v>
      </c>
      <c r="R59" s="119"/>
      <c r="S59" s="52" t="str">
        <f t="shared" si="111"/>
        <v/>
      </c>
      <c r="U59" s="109" t="s">
        <v>80</v>
      </c>
      <c r="V59" s="19">
        <v>26.283999999999999</v>
      </c>
      <c r="W59" s="154">
        <v>140.136</v>
      </c>
      <c r="X59" s="154">
        <v>62.427000000000007</v>
      </c>
      <c r="Y59" s="154">
        <v>148.22899999999998</v>
      </c>
      <c r="Z59" s="154">
        <v>99.02600000000001</v>
      </c>
      <c r="AA59" s="154">
        <v>189.15099999999995</v>
      </c>
      <c r="AB59" s="154">
        <v>114.91000000000001</v>
      </c>
      <c r="AC59" s="154">
        <v>15.391</v>
      </c>
      <c r="AD59" s="154">
        <v>141.86099999999999</v>
      </c>
      <c r="AE59" s="154">
        <v>88.779999999999987</v>
      </c>
      <c r="AF59" s="154">
        <v>72.782000000000011</v>
      </c>
      <c r="AG59" s="154">
        <v>256.71899999999999</v>
      </c>
      <c r="AH59" s="154">
        <v>308.47400000000005</v>
      </c>
      <c r="AI59" s="154">
        <v>368.83200000000011</v>
      </c>
      <c r="AJ59" s="154">
        <v>156.05799999999999</v>
      </c>
      <c r="AK59" s="154">
        <v>222.68999999999988</v>
      </c>
      <c r="AL59" s="119"/>
      <c r="AM59" s="52" t="str">
        <f t="shared" si="110"/>
        <v/>
      </c>
      <c r="AO59" s="125">
        <f t="shared" si="94"/>
        <v>3.485479379392654</v>
      </c>
      <c r="AP59" s="157">
        <f t="shared" si="95"/>
        <v>6.9185880029622302</v>
      </c>
      <c r="AQ59" s="157">
        <f t="shared" si="96"/>
        <v>4.9439296745070092</v>
      </c>
      <c r="AR59" s="157">
        <f t="shared" si="97"/>
        <v>7.6914176006641757</v>
      </c>
      <c r="AS59" s="157">
        <f t="shared" si="98"/>
        <v>5.3903434761308588</v>
      </c>
      <c r="AT59" s="157">
        <f t="shared" si="99"/>
        <v>3.7363160493827152</v>
      </c>
      <c r="AU59" s="157">
        <f t="shared" si="100"/>
        <v>4.120262469073829</v>
      </c>
      <c r="AV59" s="157">
        <f t="shared" si="101"/>
        <v>59.42471042471044</v>
      </c>
      <c r="AW59" s="157">
        <f t="shared" si="102"/>
        <v>4.9669479359966386</v>
      </c>
      <c r="AX59" s="157">
        <f t="shared" si="103"/>
        <v>27.640099626400993</v>
      </c>
      <c r="AY59" s="157">
        <f t="shared" si="104"/>
        <v>6.7018416206261495</v>
      </c>
      <c r="AZ59" s="157">
        <f t="shared" si="105"/>
        <v>7.1731258207829196</v>
      </c>
      <c r="BA59" s="157">
        <f t="shared" si="106"/>
        <v>7.449803173376484</v>
      </c>
      <c r="BB59" s="157">
        <f t="shared" si="107"/>
        <v>13.273545182999245</v>
      </c>
      <c r="BC59" s="157">
        <f t="shared" si="108"/>
        <v>5.381681495275541</v>
      </c>
      <c r="BD59" s="157">
        <f t="shared" si="108"/>
        <v>52.820208728652709</v>
      </c>
      <c r="BE59" s="299" t="str">
        <f t="shared" si="112"/>
        <v/>
      </c>
      <c r="BF59" s="52" t="str">
        <f t="shared" si="109"/>
        <v/>
      </c>
      <c r="BH59" s="105"/>
      <c r="BI59" s="105"/>
    </row>
    <row r="60" spans="1:61" ht="20.100000000000001" customHeight="1">
      <c r="A60" s="121" t="s">
        <v>81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54">
        <v>152.54000000000013</v>
      </c>
      <c r="R60" s="119"/>
      <c r="S60" s="52" t="str">
        <f t="shared" si="111"/>
        <v/>
      </c>
      <c r="U60" s="109" t="s">
        <v>81</v>
      </c>
      <c r="V60" s="19">
        <v>80.941000000000003</v>
      </c>
      <c r="W60" s="154">
        <v>133.739</v>
      </c>
      <c r="X60" s="154">
        <v>0.89600000000000013</v>
      </c>
      <c r="Y60" s="154">
        <v>99.911000000000001</v>
      </c>
      <c r="Z60" s="154">
        <v>62.055999999999997</v>
      </c>
      <c r="AA60" s="154">
        <v>42.978000000000009</v>
      </c>
      <c r="AB60" s="154">
        <v>73.328000000000003</v>
      </c>
      <c r="AC60" s="154">
        <v>7.7379999999999995</v>
      </c>
      <c r="AD60" s="154">
        <v>45.496000000000002</v>
      </c>
      <c r="AE60" s="154">
        <v>116.032</v>
      </c>
      <c r="AF60" s="154">
        <v>123.81899999999997</v>
      </c>
      <c r="AG60" s="154">
        <v>149.98599999999999</v>
      </c>
      <c r="AH60" s="154">
        <v>319.26399999999995</v>
      </c>
      <c r="AI60" s="154">
        <v>57.844000000000001</v>
      </c>
      <c r="AJ60" s="154">
        <v>148.756</v>
      </c>
      <c r="AK60" s="154">
        <v>156.06899999999999</v>
      </c>
      <c r="AL60" s="119"/>
      <c r="AM60" s="52" t="str">
        <f t="shared" si="110"/>
        <v/>
      </c>
      <c r="AO60" s="125">
        <f t="shared" si="94"/>
        <v>3.3624543037554004</v>
      </c>
      <c r="AP60" s="157">
        <f t="shared" si="95"/>
        <v>4.4061213059664608</v>
      </c>
      <c r="AQ60" s="157">
        <f t="shared" si="96"/>
        <v>6.4000000000000012</v>
      </c>
      <c r="AR60" s="157">
        <f t="shared" si="97"/>
        <v>5.0130958354239841</v>
      </c>
      <c r="AS60" s="157">
        <f t="shared" si="98"/>
        <v>3.816247463255642</v>
      </c>
      <c r="AT60" s="157">
        <f t="shared" si="99"/>
        <v>1.6204049315688276</v>
      </c>
      <c r="AU60" s="157">
        <f t="shared" si="100"/>
        <v>9.7914274268927759</v>
      </c>
      <c r="AV60" s="157">
        <f t="shared" si="101"/>
        <v>28.659259259259258</v>
      </c>
      <c r="AW60" s="157">
        <f t="shared" si="102"/>
        <v>1.8691097325500186</v>
      </c>
      <c r="AX60" s="157">
        <f t="shared" si="103"/>
        <v>7.1277105473309144</v>
      </c>
      <c r="AY60" s="157">
        <f t="shared" si="104"/>
        <v>7.5646994134897314</v>
      </c>
      <c r="AZ60" s="157">
        <f t="shared" si="105"/>
        <v>9.2515420676042428</v>
      </c>
      <c r="BA60" s="157">
        <f t="shared" si="106"/>
        <v>19.24436407474381</v>
      </c>
      <c r="BB60" s="157">
        <f t="shared" si="107"/>
        <v>11.364243614931233</v>
      </c>
      <c r="BC60" s="157">
        <f t="shared" si="108"/>
        <v>6.7322592324402608</v>
      </c>
      <c r="BD60" s="157">
        <f t="shared" si="108"/>
        <v>10.231349154320169</v>
      </c>
      <c r="BE60" s="299" t="str">
        <f t="shared" si="112"/>
        <v/>
      </c>
      <c r="BF60" s="52" t="str">
        <f t="shared" si="109"/>
        <v/>
      </c>
      <c r="BH60" s="105"/>
      <c r="BI60" s="105"/>
    </row>
    <row r="61" spans="1:61" ht="20.100000000000001" customHeight="1">
      <c r="A61" s="121" t="s">
        <v>82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54">
        <v>53.060000000000009</v>
      </c>
      <c r="R61" s="119"/>
      <c r="S61" s="52" t="str">
        <f t="shared" si="111"/>
        <v/>
      </c>
      <c r="U61" s="109" t="s">
        <v>82</v>
      </c>
      <c r="V61" s="19">
        <v>62.047999999999995</v>
      </c>
      <c r="W61" s="154">
        <v>49.418999999999997</v>
      </c>
      <c r="X61" s="154">
        <v>115.30700000000002</v>
      </c>
      <c r="Y61" s="154">
        <v>48.548999999999999</v>
      </c>
      <c r="Z61" s="154">
        <v>60.350999999999999</v>
      </c>
      <c r="AA61" s="154">
        <v>250.62000000000003</v>
      </c>
      <c r="AB61" s="154">
        <v>66.029999999999987</v>
      </c>
      <c r="AC61" s="154">
        <v>58.631000000000007</v>
      </c>
      <c r="AD61" s="154">
        <v>111.59399999999999</v>
      </c>
      <c r="AE61" s="154">
        <v>193.00300000000004</v>
      </c>
      <c r="AF61" s="154">
        <v>285.58600000000001</v>
      </c>
      <c r="AG61" s="154">
        <v>185.32599999999994</v>
      </c>
      <c r="AH61" s="154">
        <v>275.30900000000003</v>
      </c>
      <c r="AI61" s="154">
        <v>299.64300000000009</v>
      </c>
      <c r="AJ61" s="154">
        <v>1020.7949999999997</v>
      </c>
      <c r="AK61" s="154">
        <v>184.76600000000002</v>
      </c>
      <c r="AL61" s="119"/>
      <c r="AM61" s="52" t="str">
        <f t="shared" si="110"/>
        <v/>
      </c>
      <c r="AO61" s="125">
        <f t="shared" ref="AO61:AP67" si="113">(V61/B61)*10</f>
        <v>4.6122054560321102</v>
      </c>
      <c r="AP61" s="157">
        <f t="shared" si="113"/>
        <v>2.7942440348298092</v>
      </c>
      <c r="AQ61" s="157">
        <f t="shared" ref="AQ61:AZ63" si="114">IF(X61="","",(X61/D61)*10)</f>
        <v>5.6581284655773123</v>
      </c>
      <c r="AR61" s="157">
        <f t="shared" si="114"/>
        <v>6.3913902053712492</v>
      </c>
      <c r="AS61" s="157">
        <f t="shared" si="114"/>
        <v>6.9560857538035954</v>
      </c>
      <c r="AT61" s="157">
        <f t="shared" si="114"/>
        <v>7.400561051232839</v>
      </c>
      <c r="AU61" s="157">
        <f t="shared" si="114"/>
        <v>6.129211918685602</v>
      </c>
      <c r="AV61" s="157">
        <f t="shared" si="114"/>
        <v>3.0930048533445875</v>
      </c>
      <c r="AW61" s="157">
        <f t="shared" si="114"/>
        <v>6.8194817892935706</v>
      </c>
      <c r="AX61" s="157">
        <f t="shared" si="114"/>
        <v>16.76100738167608</v>
      </c>
      <c r="AY61" s="157">
        <f t="shared" si="114"/>
        <v>10.166459008223278</v>
      </c>
      <c r="AZ61" s="157">
        <f t="shared" si="114"/>
        <v>6.4409689639592713</v>
      </c>
      <c r="BA61" s="157">
        <f t="shared" ref="BA61:BA63" si="115">IF(AH61="","",(AH61/N61)*10)</f>
        <v>30.569509216078167</v>
      </c>
      <c r="BB61" s="157">
        <f>IF(AI61="","",(AI61/O61)*10)</f>
        <v>13.213520306918907</v>
      </c>
      <c r="BC61" s="157">
        <f t="shared" ref="BC61:BD63" si="116">IF(AJ61="","",(AJ61/P61)*10)</f>
        <v>47.82585269865065</v>
      </c>
      <c r="BD61" s="157">
        <f t="shared" si="116"/>
        <v>34.822088202035431</v>
      </c>
      <c r="BE61" s="299" t="str">
        <f t="shared" si="112"/>
        <v/>
      </c>
      <c r="BF61" s="52" t="str">
        <f t="shared" si="109"/>
        <v/>
      </c>
      <c r="BH61" s="105"/>
      <c r="BI61" s="105"/>
    </row>
    <row r="62" spans="1:61" ht="20.100000000000001" customHeight="1" thickBot="1">
      <c r="A62" s="122" t="s">
        <v>83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55">
        <v>183.99</v>
      </c>
      <c r="R62" s="123"/>
      <c r="S62" s="52" t="str">
        <f t="shared" si="111"/>
        <v/>
      </c>
      <c r="U62" s="110" t="s">
        <v>83</v>
      </c>
      <c r="V62" s="19">
        <v>30.416</v>
      </c>
      <c r="W62" s="154">
        <v>47.312999999999995</v>
      </c>
      <c r="X62" s="154">
        <v>23.595999999999997</v>
      </c>
      <c r="Y62" s="154">
        <v>78.717000000000013</v>
      </c>
      <c r="Z62" s="154">
        <v>56.821999999999996</v>
      </c>
      <c r="AA62" s="154">
        <v>94.972999999999999</v>
      </c>
      <c r="AB62" s="154">
        <v>72.218000000000018</v>
      </c>
      <c r="AC62" s="154">
        <v>81.169000000000011</v>
      </c>
      <c r="AD62" s="154">
        <v>81.001999999999995</v>
      </c>
      <c r="AE62" s="154">
        <v>103.39299999999999</v>
      </c>
      <c r="AF62" s="154">
        <v>78.418999999999969</v>
      </c>
      <c r="AG62" s="154">
        <v>91.548000000000016</v>
      </c>
      <c r="AH62" s="154">
        <v>146.48499999999996</v>
      </c>
      <c r="AI62" s="154">
        <v>226.58299999999997</v>
      </c>
      <c r="AJ62" s="154">
        <v>499.74499999999989</v>
      </c>
      <c r="AK62" s="154">
        <v>174.71800000000007</v>
      </c>
      <c r="AL62" s="119"/>
      <c r="AM62" s="52" t="str">
        <f t="shared" si="110"/>
        <v/>
      </c>
      <c r="AO62" s="125">
        <f t="shared" si="113"/>
        <v>3.2621192621192625</v>
      </c>
      <c r="AP62" s="157">
        <f t="shared" si="113"/>
        <v>3.8014623172103477</v>
      </c>
      <c r="AQ62" s="157">
        <f t="shared" si="114"/>
        <v>2.0859264497878356</v>
      </c>
      <c r="AR62" s="157">
        <f t="shared" si="114"/>
        <v>7.1192005064664921</v>
      </c>
      <c r="AS62" s="157">
        <f t="shared" si="114"/>
        <v>7.7881030701754375</v>
      </c>
      <c r="AT62" s="157">
        <f t="shared" si="114"/>
        <v>4.5561525545694419</v>
      </c>
      <c r="AU62" s="157">
        <f t="shared" si="114"/>
        <v>8.2780834479596539</v>
      </c>
      <c r="AV62" s="157">
        <f t="shared" si="114"/>
        <v>7.588015331401329</v>
      </c>
      <c r="AW62" s="157">
        <f t="shared" si="114"/>
        <v>7.0216712898751732</v>
      </c>
      <c r="AX62" s="157">
        <f t="shared" si="114"/>
        <v>6.3237308868501527</v>
      </c>
      <c r="AY62" s="157">
        <f t="shared" si="114"/>
        <v>5.4186705362078502</v>
      </c>
      <c r="AZ62" s="157">
        <f t="shared" si="114"/>
        <v>12.885010555946518</v>
      </c>
      <c r="BA62" s="157">
        <f t="shared" si="115"/>
        <v>66.553839164016367</v>
      </c>
      <c r="BB62" s="157">
        <f>IF(AI62="","",(AI62/O62)*10)</f>
        <v>7.4095160235448079</v>
      </c>
      <c r="BC62" s="157">
        <f t="shared" si="116"/>
        <v>32.699404567166106</v>
      </c>
      <c r="BD62" s="157">
        <f t="shared" si="116"/>
        <v>9.496059568454811</v>
      </c>
      <c r="BE62" s="299" t="str">
        <f t="shared" si="112"/>
        <v/>
      </c>
      <c r="BF62" s="52" t="str">
        <f t="shared" si="109"/>
        <v/>
      </c>
      <c r="BH62" s="105"/>
      <c r="BI62" s="105"/>
    </row>
    <row r="63" spans="1:61" ht="20.100000000000001" customHeight="1" thickBot="1">
      <c r="A63" s="35" t="str">
        <f>A19</f>
        <v>jan-fev</v>
      </c>
      <c r="B63" s="167">
        <f>SUM(B51:B52)</f>
        <v>416.39</v>
      </c>
      <c r="C63" s="168">
        <f t="shared" ref="C63:R63" si="117">SUM(C51:C52)</f>
        <v>612.77</v>
      </c>
      <c r="D63" s="168">
        <f t="shared" si="117"/>
        <v>429.8</v>
      </c>
      <c r="E63" s="168">
        <f t="shared" si="117"/>
        <v>1479.52</v>
      </c>
      <c r="F63" s="168">
        <f t="shared" si="117"/>
        <v>469.23</v>
      </c>
      <c r="G63" s="168">
        <f t="shared" si="117"/>
        <v>236.62000000000003</v>
      </c>
      <c r="H63" s="168">
        <f t="shared" si="117"/>
        <v>212.16999999999996</v>
      </c>
      <c r="I63" s="168">
        <f t="shared" si="117"/>
        <v>656.21</v>
      </c>
      <c r="J63" s="168">
        <f t="shared" si="117"/>
        <v>359.88</v>
      </c>
      <c r="K63" s="168">
        <f t="shared" si="117"/>
        <v>287.35000000000002</v>
      </c>
      <c r="L63" s="168">
        <f t="shared" si="117"/>
        <v>529.79</v>
      </c>
      <c r="M63" s="168">
        <f t="shared" si="117"/>
        <v>137.44999999999999</v>
      </c>
      <c r="N63" s="168">
        <f t="shared" si="117"/>
        <v>519.02999999999986</v>
      </c>
      <c r="O63" s="168">
        <f t="shared" si="117"/>
        <v>774.89999999999986</v>
      </c>
      <c r="P63" s="168">
        <f t="shared" si="117"/>
        <v>253.36000000000007</v>
      </c>
      <c r="Q63" s="168">
        <f t="shared" si="117"/>
        <v>292.04000000000013</v>
      </c>
      <c r="R63" s="169">
        <f t="shared" si="117"/>
        <v>1198.8999999999996</v>
      </c>
      <c r="S63" s="61">
        <f t="shared" si="111"/>
        <v>3.1052595534858205</v>
      </c>
      <c r="U63" s="109"/>
      <c r="V63" s="167">
        <f>V51+V52</f>
        <v>136.79600000000002</v>
      </c>
      <c r="W63" s="168">
        <f t="shared" ref="W63:AL63" si="118">W51+W52</f>
        <v>181.291</v>
      </c>
      <c r="X63" s="168">
        <f t="shared" si="118"/>
        <v>190.27699999999999</v>
      </c>
      <c r="Y63" s="168">
        <f t="shared" si="118"/>
        <v>205.13400000000001</v>
      </c>
      <c r="Z63" s="168">
        <f t="shared" si="118"/>
        <v>176.33599999999998</v>
      </c>
      <c r="AA63" s="168">
        <f t="shared" si="118"/>
        <v>114.78399999999999</v>
      </c>
      <c r="AB63" s="168">
        <f t="shared" si="118"/>
        <v>170.577</v>
      </c>
      <c r="AC63" s="168">
        <f t="shared" si="118"/>
        <v>341.67600000000004</v>
      </c>
      <c r="AD63" s="168">
        <f t="shared" si="118"/>
        <v>258.77800000000002</v>
      </c>
      <c r="AE63" s="168">
        <f t="shared" si="118"/>
        <v>352.279</v>
      </c>
      <c r="AF63" s="168">
        <f t="shared" si="118"/>
        <v>939.72799999999995</v>
      </c>
      <c r="AG63" s="168">
        <f t="shared" si="118"/>
        <v>191.26800000000003</v>
      </c>
      <c r="AH63" s="168">
        <f t="shared" si="118"/>
        <v>520.83600000000001</v>
      </c>
      <c r="AI63" s="168">
        <f t="shared" si="118"/>
        <v>639.03300000000013</v>
      </c>
      <c r="AJ63" s="168">
        <f t="shared" si="118"/>
        <v>330.48299999999995</v>
      </c>
      <c r="AK63" s="168">
        <f t="shared" si="118"/>
        <v>485.37799999999999</v>
      </c>
      <c r="AL63" s="169">
        <f t="shared" si="118"/>
        <v>543.70500000000015</v>
      </c>
      <c r="AM63" s="61">
        <f t="shared" si="110"/>
        <v>0.12016819880587948</v>
      </c>
      <c r="AO63" s="172">
        <f t="shared" si="113"/>
        <v>3.2852854295252056</v>
      </c>
      <c r="AP63" s="173">
        <f t="shared" si="113"/>
        <v>2.958548884573331</v>
      </c>
      <c r="AQ63" s="173">
        <f t="shared" si="114"/>
        <v>4.4271056305258254</v>
      </c>
      <c r="AR63" s="173">
        <f t="shared" si="114"/>
        <v>1.3864902130420678</v>
      </c>
      <c r="AS63" s="173">
        <f t="shared" si="114"/>
        <v>3.7579864885024392</v>
      </c>
      <c r="AT63" s="173">
        <f t="shared" si="114"/>
        <v>4.850984701208688</v>
      </c>
      <c r="AU63" s="173">
        <f t="shared" si="114"/>
        <v>8.0396380261111382</v>
      </c>
      <c r="AV63" s="173">
        <f t="shared" si="114"/>
        <v>5.2068087959647071</v>
      </c>
      <c r="AW63" s="173">
        <f t="shared" si="114"/>
        <v>7.1906746693342232</v>
      </c>
      <c r="AX63" s="173">
        <f t="shared" si="114"/>
        <v>12.259578910736035</v>
      </c>
      <c r="AY63" s="173">
        <f t="shared" si="114"/>
        <v>17.737745144302458</v>
      </c>
      <c r="AZ63" s="173">
        <f t="shared" si="114"/>
        <v>13.915460167333579</v>
      </c>
      <c r="BA63" s="173">
        <f t="shared" si="115"/>
        <v>10.034795676550491</v>
      </c>
      <c r="BB63" s="173">
        <f>IF(AI63="","",(AI63/O63)*10)</f>
        <v>8.2466511807975245</v>
      </c>
      <c r="BC63" s="173">
        <f t="shared" si="116"/>
        <v>13.044008525418372</v>
      </c>
      <c r="BD63" s="173">
        <f t="shared" si="116"/>
        <v>16.620257498972734</v>
      </c>
      <c r="BE63" s="173">
        <f t="shared" si="112"/>
        <v>4.5350321127700424</v>
      </c>
      <c r="BF63" s="61">
        <f t="shared" si="109"/>
        <v>-0.72713827610370385</v>
      </c>
      <c r="BH63" s="105"/>
      <c r="BI63" s="105"/>
    </row>
    <row r="64" spans="1:61" ht="20.100000000000001" customHeight="1">
      <c r="A64" s="121" t="s">
        <v>84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Q64" si="119">SUM(E51:E53)</f>
        <v>1578.6399999999999</v>
      </c>
      <c r="F64" s="154">
        <f t="shared" si="119"/>
        <v>623.19000000000005</v>
      </c>
      <c r="G64" s="154">
        <f t="shared" si="119"/>
        <v>256.62</v>
      </c>
      <c r="H64" s="154">
        <f t="shared" si="119"/>
        <v>278.10999999999996</v>
      </c>
      <c r="I64" s="154">
        <f t="shared" si="119"/>
        <v>682.05000000000007</v>
      </c>
      <c r="J64" s="154">
        <f t="shared" si="119"/>
        <v>363.4</v>
      </c>
      <c r="K64" s="154">
        <f t="shared" si="119"/>
        <v>324.84000000000003</v>
      </c>
      <c r="L64" s="154">
        <f t="shared" si="119"/>
        <v>666.59</v>
      </c>
      <c r="M64" s="154">
        <f t="shared" si="119"/>
        <v>423.11999999999995</v>
      </c>
      <c r="N64" s="154">
        <f t="shared" si="119"/>
        <v>618.80999999999983</v>
      </c>
      <c r="O64" s="154">
        <f t="shared" ref="O64:P64" si="120">SUM(O51:O53)</f>
        <v>896.84999999999991</v>
      </c>
      <c r="P64" s="154">
        <f t="shared" si="120"/>
        <v>410.33000000000015</v>
      </c>
      <c r="Q64" s="154">
        <f t="shared" si="119"/>
        <v>347.36000000000013</v>
      </c>
      <c r="R64" s="154" t="str">
        <f>IF(R53="","",SUM(R51:R53))</f>
        <v/>
      </c>
      <c r="S64" s="61" t="str">
        <f t="shared" si="111"/>
        <v/>
      </c>
      <c r="U64" s="108" t="s">
        <v>84</v>
      </c>
      <c r="V64" s="19">
        <f>SUM(V51:V53)</f>
        <v>176.74100000000001</v>
      </c>
      <c r="W64" s="154">
        <f t="shared" ref="W64:AH64" si="121">SUM(W51:W53)</f>
        <v>391.447</v>
      </c>
      <c r="X64" s="154">
        <f t="shared" si="121"/>
        <v>211.98399999999998</v>
      </c>
      <c r="Y64" s="154">
        <f t="shared" si="121"/>
        <v>232.916</v>
      </c>
      <c r="Z64" s="154">
        <f t="shared" si="121"/>
        <v>266.57599999999996</v>
      </c>
      <c r="AA64" s="154">
        <f t="shared" si="121"/>
        <v>129.57999999999998</v>
      </c>
      <c r="AB64" s="154">
        <f t="shared" si="121"/>
        <v>229.95</v>
      </c>
      <c r="AC64" s="154">
        <f t="shared" si="121"/>
        <v>393.07100000000003</v>
      </c>
      <c r="AD64" s="154">
        <f t="shared" si="121"/>
        <v>307.45100000000002</v>
      </c>
      <c r="AE64" s="154">
        <f t="shared" si="121"/>
        <v>425.43199999999996</v>
      </c>
      <c r="AF64" s="154">
        <f t="shared" si="121"/>
        <v>1032.018</v>
      </c>
      <c r="AG64" s="154">
        <f t="shared" si="121"/>
        <v>380.52600000000007</v>
      </c>
      <c r="AH64" s="154">
        <f t="shared" si="121"/>
        <v>632.375</v>
      </c>
      <c r="AI64" s="154">
        <f t="shared" ref="AI64:AK64" si="122">SUM(AI51:AI53)</f>
        <v>902.29300000000012</v>
      </c>
      <c r="AJ64" s="154">
        <f t="shared" si="122"/>
        <v>637.80299999999988</v>
      </c>
      <c r="AK64" s="154">
        <f t="shared" si="122"/>
        <v>655.61799999999994</v>
      </c>
      <c r="AL64" s="154"/>
      <c r="AM64" s="61"/>
      <c r="AO64" s="124">
        <f t="shared" si="113"/>
        <v>3.4598790204177519</v>
      </c>
      <c r="AP64" s="156">
        <f t="shared" si="113"/>
        <v>3.819777710555333</v>
      </c>
      <c r="AQ64" s="156">
        <f t="shared" ref="AQ64:AZ66" si="123">(X64/D64)*10</f>
        <v>4.7040653293094268</v>
      </c>
      <c r="AR64" s="156">
        <f t="shared" si="123"/>
        <v>1.4754218821263874</v>
      </c>
      <c r="AS64" s="156">
        <f t="shared" si="123"/>
        <v>4.2776039410131732</v>
      </c>
      <c r="AT64" s="156">
        <f t="shared" si="123"/>
        <v>5.0494895175746235</v>
      </c>
      <c r="AU64" s="156">
        <f t="shared" si="123"/>
        <v>8.2683110999244906</v>
      </c>
      <c r="AV64" s="156">
        <f t="shared" si="123"/>
        <v>5.7630818854922659</v>
      </c>
      <c r="AW64" s="156">
        <f t="shared" si="123"/>
        <v>8.4604017611447464</v>
      </c>
      <c r="AX64" s="156">
        <f t="shared" si="123"/>
        <v>13.096662972540326</v>
      </c>
      <c r="AY64" s="156">
        <f t="shared" si="123"/>
        <v>15.482050435800117</v>
      </c>
      <c r="AZ64" s="156">
        <f t="shared" si="123"/>
        <v>8.9933352240499183</v>
      </c>
      <c r="BA64" s="156">
        <f t="shared" ref="BA64:BA66" si="124">(AH64/N64)*10</f>
        <v>10.219211066401645</v>
      </c>
      <c r="BB64" s="156">
        <f>(AI64/O64)*10</f>
        <v>10.060690193454873</v>
      </c>
      <c r="BC64" s="156">
        <f t="shared" ref="BC64:BD66" si="125">(AJ64/P64)*10</f>
        <v>15.543659980990901</v>
      </c>
      <c r="BD64" s="156">
        <f t="shared" si="125"/>
        <v>18.874309074159367</v>
      </c>
      <c r="BE64" s="156" t="str">
        <f>IF(AL64="","",(AL64/R64)*10)</f>
        <v/>
      </c>
      <c r="BF64" s="61" t="str">
        <f t="shared" si="109"/>
        <v/>
      </c>
    </row>
    <row r="65" spans="1:58" ht="20.100000000000001" customHeight="1">
      <c r="A65" s="121" t="s">
        <v>85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Q65" si="126">SUM(E54:E56)</f>
        <v>639.50999999999988</v>
      </c>
      <c r="F65" s="154">
        <f t="shared" si="126"/>
        <v>1211.1999999999998</v>
      </c>
      <c r="G65" s="154">
        <f t="shared" si="126"/>
        <v>771.18000000000006</v>
      </c>
      <c r="H65" s="154">
        <f t="shared" si="126"/>
        <v>1169.0899999999999</v>
      </c>
      <c r="I65" s="154">
        <f t="shared" si="126"/>
        <v>131.77999999999997</v>
      </c>
      <c r="J65" s="154">
        <f t="shared" si="126"/>
        <v>690.83</v>
      </c>
      <c r="K65" s="154">
        <f t="shared" si="126"/>
        <v>894.35999999999967</v>
      </c>
      <c r="L65" s="154">
        <f t="shared" si="126"/>
        <v>193.45999999999995</v>
      </c>
      <c r="M65" s="154">
        <f t="shared" si="126"/>
        <v>586.74</v>
      </c>
      <c r="N65" s="154">
        <f t="shared" si="126"/>
        <v>720.69999999999982</v>
      </c>
      <c r="O65" s="154">
        <f t="shared" ref="O65:P65" si="127">SUM(O54:O56)</f>
        <v>450.32000000000016</v>
      </c>
      <c r="P65" s="154">
        <f t="shared" si="127"/>
        <v>290.40000000000003</v>
      </c>
      <c r="Q65" s="154">
        <f t="shared" si="126"/>
        <v>836.29000000000008</v>
      </c>
      <c r="R65" s="154" t="str">
        <f>IF(R56="","",SUM(R54:R56))</f>
        <v/>
      </c>
      <c r="S65" s="52" t="str">
        <f t="shared" si="111"/>
        <v/>
      </c>
      <c r="U65" s="109" t="s">
        <v>85</v>
      </c>
      <c r="V65" s="19">
        <f>SUM(V54:V56)</f>
        <v>172.44200000000001</v>
      </c>
      <c r="W65" s="154">
        <f t="shared" ref="W65:AH65" si="128">SUM(W54:W56)</f>
        <v>186.90999999999997</v>
      </c>
      <c r="X65" s="154">
        <f t="shared" si="128"/>
        <v>317.54300000000001</v>
      </c>
      <c r="Y65" s="154">
        <f t="shared" si="128"/>
        <v>273.15200000000004</v>
      </c>
      <c r="Z65" s="154">
        <f t="shared" si="128"/>
        <v>274.7589999999999</v>
      </c>
      <c r="AA65" s="154">
        <f t="shared" si="128"/>
        <v>324.92199999999997</v>
      </c>
      <c r="AB65" s="154">
        <f t="shared" si="128"/>
        <v>316.45400000000001</v>
      </c>
      <c r="AC65" s="154">
        <f t="shared" si="128"/>
        <v>218.61900000000003</v>
      </c>
      <c r="AD65" s="154">
        <f t="shared" si="128"/>
        <v>473.084</v>
      </c>
      <c r="AE65" s="154">
        <f t="shared" si="128"/>
        <v>407.07599999999996</v>
      </c>
      <c r="AF65" s="154">
        <f t="shared" si="128"/>
        <v>151.21100000000001</v>
      </c>
      <c r="AG65" s="154">
        <f t="shared" si="128"/>
        <v>1125.3350000000005</v>
      </c>
      <c r="AH65" s="154">
        <f t="shared" si="128"/>
        <v>764.87600000000009</v>
      </c>
      <c r="AI65" s="154">
        <f t="shared" ref="AI65:AK65" si="129">SUM(AI54:AI56)</f>
        <v>659.798</v>
      </c>
      <c r="AJ65" s="154">
        <f t="shared" si="129"/>
        <v>464.0329999999999</v>
      </c>
      <c r="AK65" s="154">
        <f t="shared" si="129"/>
        <v>774.52900000000011</v>
      </c>
      <c r="AL65" s="154"/>
      <c r="AM65" s="52"/>
      <c r="AO65" s="125">
        <f t="shared" si="113"/>
        <v>2.6427082694783306</v>
      </c>
      <c r="AP65" s="157">
        <f t="shared" si="113"/>
        <v>3.8715356891337658</v>
      </c>
      <c r="AQ65" s="157">
        <f t="shared" si="123"/>
        <v>2.6966413315782778</v>
      </c>
      <c r="AR65" s="157">
        <f t="shared" si="123"/>
        <v>4.2712701912401698</v>
      </c>
      <c r="AS65" s="157">
        <f t="shared" si="123"/>
        <v>2.2684857992073972</v>
      </c>
      <c r="AT65" s="157">
        <f t="shared" si="123"/>
        <v>4.2133094737934069</v>
      </c>
      <c r="AU65" s="157">
        <f t="shared" si="123"/>
        <v>2.7068403630173901</v>
      </c>
      <c r="AV65" s="157">
        <f t="shared" si="123"/>
        <v>16.589694946122332</v>
      </c>
      <c r="AW65" s="157">
        <f t="shared" si="123"/>
        <v>6.8480523428339826</v>
      </c>
      <c r="AX65" s="157">
        <f t="shared" si="123"/>
        <v>4.5515899637729786</v>
      </c>
      <c r="AY65" s="157">
        <f t="shared" si="123"/>
        <v>7.8161377028843191</v>
      </c>
      <c r="AZ65" s="157">
        <f t="shared" si="123"/>
        <v>19.179449159764129</v>
      </c>
      <c r="BA65" s="157">
        <f t="shared" si="124"/>
        <v>10.612959622589154</v>
      </c>
      <c r="BB65" s="157">
        <f>(AI65/O65)*10</f>
        <v>14.651758749333801</v>
      </c>
      <c r="BC65" s="157">
        <f t="shared" si="125"/>
        <v>15.979097796143245</v>
      </c>
      <c r="BD65" s="157">
        <f t="shared" si="125"/>
        <v>9.2614882397254554</v>
      </c>
      <c r="BE65" s="157" t="str">
        <f>IF(AL65="","",(AL65/R65)*10)</f>
        <v/>
      </c>
      <c r="BF65" s="52" t="str">
        <f t="shared" si="109"/>
        <v/>
      </c>
    </row>
    <row r="66" spans="1:58" ht="20.100000000000001" customHeight="1">
      <c r="A66" s="121" t="s">
        <v>86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Q66" si="130">SUM(E57:E59)</f>
        <v>632.67000000000007</v>
      </c>
      <c r="F66" s="154">
        <f t="shared" si="130"/>
        <v>431.12000000000012</v>
      </c>
      <c r="G66" s="154">
        <f t="shared" si="130"/>
        <v>1179.42</v>
      </c>
      <c r="H66" s="154">
        <f t="shared" si="130"/>
        <v>572.79999999999995</v>
      </c>
      <c r="I66" s="154">
        <f t="shared" si="130"/>
        <v>330.81000000000006</v>
      </c>
      <c r="J66" s="154">
        <f t="shared" si="130"/>
        <v>431.05</v>
      </c>
      <c r="K66" s="154">
        <f t="shared" si="130"/>
        <v>211.81999999999996</v>
      </c>
      <c r="L66" s="154">
        <f t="shared" si="130"/>
        <v>449.86999999999995</v>
      </c>
      <c r="M66" s="154">
        <f t="shared" si="130"/>
        <v>497.9500000000001</v>
      </c>
      <c r="N66" s="154">
        <f t="shared" si="130"/>
        <v>943.92000000000007</v>
      </c>
      <c r="O66" s="154">
        <f t="shared" ref="O66:P66" si="131">SUM(O57:O59)</f>
        <v>392.37</v>
      </c>
      <c r="P66" s="154">
        <f t="shared" si="131"/>
        <v>729.0499999999995</v>
      </c>
      <c r="Q66" s="154">
        <f t="shared" si="130"/>
        <v>355.4500000000001</v>
      </c>
      <c r="R66" s="154" t="str">
        <f>IF(R59="","",SUM(R57:R59))</f>
        <v/>
      </c>
      <c r="S66" s="52" t="str">
        <f t="shared" si="111"/>
        <v/>
      </c>
      <c r="U66" s="109" t="s">
        <v>86</v>
      </c>
      <c r="V66" s="19">
        <f>SUM(V57:V59)</f>
        <v>376.84800000000001</v>
      </c>
      <c r="W66" s="154">
        <f t="shared" ref="W66:AH66" si="132">SUM(W57:W59)</f>
        <v>361.52099999999996</v>
      </c>
      <c r="X66" s="154">
        <f t="shared" si="132"/>
        <v>353.411</v>
      </c>
      <c r="Y66" s="154">
        <f t="shared" si="132"/>
        <v>296.82099999999997</v>
      </c>
      <c r="Z66" s="154">
        <f t="shared" si="132"/>
        <v>289.45600000000002</v>
      </c>
      <c r="AA66" s="154">
        <f t="shared" si="132"/>
        <v>340.12899999999996</v>
      </c>
      <c r="AB66" s="154">
        <f t="shared" si="132"/>
        <v>363.57</v>
      </c>
      <c r="AC66" s="154">
        <f t="shared" si="132"/>
        <v>267.97200000000004</v>
      </c>
      <c r="AD66" s="154">
        <f t="shared" si="132"/>
        <v>304.03699999999998</v>
      </c>
      <c r="AE66" s="154">
        <f t="shared" si="132"/>
        <v>218.93900000000002</v>
      </c>
      <c r="AF66" s="154">
        <f t="shared" si="132"/>
        <v>237.03700000000001</v>
      </c>
      <c r="AG66" s="154">
        <f t="shared" si="132"/>
        <v>470.44100000000003</v>
      </c>
      <c r="AH66" s="154">
        <f t="shared" si="132"/>
        <v>626.85100000000011</v>
      </c>
      <c r="AI66" s="154">
        <f t="shared" ref="AI66:AK66" si="133">SUM(AI57:AI59)</f>
        <v>549.6110000000001</v>
      </c>
      <c r="AJ66" s="154">
        <f t="shared" si="133"/>
        <v>563.27299999999991</v>
      </c>
      <c r="AK66" s="154">
        <f t="shared" si="133"/>
        <v>594.12199999999984</v>
      </c>
      <c r="AL66" s="154"/>
      <c r="AM66" s="52"/>
      <c r="AO66" s="125">
        <f t="shared" si="113"/>
        <v>3.3897744036268125</v>
      </c>
      <c r="AP66" s="157">
        <f t="shared" si="113"/>
        <v>7.8327591810204735</v>
      </c>
      <c r="AQ66" s="157">
        <f t="shared" si="123"/>
        <v>3.0820099590996692</v>
      </c>
      <c r="AR66" s="157">
        <f t="shared" si="123"/>
        <v>4.691561161426967</v>
      </c>
      <c r="AS66" s="157">
        <f t="shared" si="123"/>
        <v>6.7140471330488012</v>
      </c>
      <c r="AT66" s="157">
        <f t="shared" si="123"/>
        <v>2.883866646317681</v>
      </c>
      <c r="AU66" s="157">
        <f t="shared" si="123"/>
        <v>6.3472416201117321</v>
      </c>
      <c r="AV66" s="157">
        <f t="shared" si="123"/>
        <v>8.1004806384329378</v>
      </c>
      <c r="AW66" s="157">
        <f t="shared" si="123"/>
        <v>7.0534044774388116</v>
      </c>
      <c r="AX66" s="157">
        <f t="shared" si="123"/>
        <v>10.33608724388632</v>
      </c>
      <c r="AY66" s="157">
        <f t="shared" si="123"/>
        <v>5.2690110476359839</v>
      </c>
      <c r="AZ66" s="157">
        <f t="shared" si="123"/>
        <v>9.4475549753991359</v>
      </c>
      <c r="BA66" s="157">
        <f t="shared" si="124"/>
        <v>6.6409335536909921</v>
      </c>
      <c r="BB66" s="157">
        <f>(AI66/O66)*10</f>
        <v>14.007467441445575</v>
      </c>
      <c r="BC66" s="157">
        <f t="shared" si="125"/>
        <v>7.7261230368287537</v>
      </c>
      <c r="BD66" s="157">
        <f t="shared" si="125"/>
        <v>16.714643409762264</v>
      </c>
      <c r="BE66" s="157" t="str">
        <f>IF(AL66="","",(AL66/R66)*10)</f>
        <v/>
      </c>
      <c r="BF66" s="52" t="str">
        <f t="shared" si="109"/>
        <v/>
      </c>
    </row>
    <row r="67" spans="1:58" ht="20.100000000000001" customHeight="1" thickBot="1">
      <c r="A67" s="122" t="s">
        <v>87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R67" si="134">IF(E62="","",SUM(E60:E62))</f>
        <v>385.83</v>
      </c>
      <c r="F67" s="155">
        <f t="shared" si="134"/>
        <v>322.33000000000004</v>
      </c>
      <c r="G67" s="155">
        <f t="shared" si="134"/>
        <v>812.32999999999993</v>
      </c>
      <c r="H67" s="155">
        <f t="shared" si="134"/>
        <v>269.86</v>
      </c>
      <c r="I67" s="155">
        <f t="shared" si="134"/>
        <v>299.23</v>
      </c>
      <c r="J67" s="155">
        <f t="shared" si="134"/>
        <v>522.41</v>
      </c>
      <c r="K67" s="155">
        <f t="shared" si="134"/>
        <v>441.44000000000005</v>
      </c>
      <c r="L67" s="155">
        <f t="shared" si="134"/>
        <v>589.30999999999995</v>
      </c>
      <c r="M67" s="155">
        <f t="shared" si="134"/>
        <v>520.89999999999975</v>
      </c>
      <c r="N67" s="155">
        <f t="shared" si="134"/>
        <v>277.97000000000008</v>
      </c>
      <c r="O67" s="155">
        <f t="shared" ref="O67:P67" si="135">IF(O62="","",SUM(O60:O62))</f>
        <v>583.4699999999998</v>
      </c>
      <c r="P67" s="155">
        <f t="shared" si="135"/>
        <v>587.23000000000013</v>
      </c>
      <c r="Q67" s="155">
        <f t="shared" si="134"/>
        <v>389.59000000000015</v>
      </c>
      <c r="R67" s="155" t="str">
        <f t="shared" si="134"/>
        <v/>
      </c>
      <c r="S67" s="55" t="str">
        <f t="shared" si="111"/>
        <v/>
      </c>
      <c r="U67" s="110" t="s">
        <v>87</v>
      </c>
      <c r="V67" s="21">
        <f>SUM(V60:V62)</f>
        <v>173.405</v>
      </c>
      <c r="W67" s="155">
        <f t="shared" ref="W67:AH67" si="136">SUM(W60:W62)</f>
        <v>230.471</v>
      </c>
      <c r="X67" s="155">
        <f t="shared" si="136"/>
        <v>139.79900000000001</v>
      </c>
      <c r="Y67" s="155">
        <f t="shared" si="136"/>
        <v>227.17700000000002</v>
      </c>
      <c r="Z67" s="155">
        <f t="shared" si="136"/>
        <v>179.22899999999998</v>
      </c>
      <c r="AA67" s="155">
        <f t="shared" si="136"/>
        <v>388.57100000000008</v>
      </c>
      <c r="AB67" s="155">
        <f t="shared" si="136"/>
        <v>211.57600000000002</v>
      </c>
      <c r="AC67" s="155">
        <f t="shared" si="136"/>
        <v>147.53800000000001</v>
      </c>
      <c r="AD67" s="155">
        <f t="shared" si="136"/>
        <v>238.09199999999998</v>
      </c>
      <c r="AE67" s="155">
        <f t="shared" si="136"/>
        <v>412.428</v>
      </c>
      <c r="AF67" s="155">
        <f t="shared" si="136"/>
        <v>487.82399999999996</v>
      </c>
      <c r="AG67" s="155">
        <f t="shared" si="136"/>
        <v>426.8599999999999</v>
      </c>
      <c r="AH67" s="155">
        <f t="shared" si="136"/>
        <v>741.05799999999999</v>
      </c>
      <c r="AI67" s="155">
        <f t="shared" ref="AI67:AK67" si="137">SUM(AI60:AI62)</f>
        <v>584.07000000000005</v>
      </c>
      <c r="AJ67" s="155">
        <f t="shared" si="137"/>
        <v>1669.2959999999996</v>
      </c>
      <c r="AK67" s="155">
        <f t="shared" si="137"/>
        <v>515.55300000000011</v>
      </c>
      <c r="AL67" s="155"/>
      <c r="AM67" s="55"/>
      <c r="AO67" s="126">
        <f t="shared" si="113"/>
        <v>3.7013596875066703</v>
      </c>
      <c r="AP67" s="158">
        <f t="shared" si="113"/>
        <v>3.8103827395221956</v>
      </c>
      <c r="AQ67" s="158">
        <f t="shared" ref="AQ67:AZ67" si="138">IF(X62="","",(X67/D67)*10)</f>
        <v>4.3919135434010883</v>
      </c>
      <c r="AR67" s="158">
        <f t="shared" si="138"/>
        <v>5.8880076717725425</v>
      </c>
      <c r="AS67" s="158">
        <f t="shared" si="138"/>
        <v>5.5604194459094707</v>
      </c>
      <c r="AT67" s="158">
        <f t="shared" si="138"/>
        <v>4.7834131449041664</v>
      </c>
      <c r="AU67" s="158">
        <f t="shared" si="138"/>
        <v>7.840213444008004</v>
      </c>
      <c r="AV67" s="158">
        <f t="shared" si="138"/>
        <v>4.9305885105103098</v>
      </c>
      <c r="AW67" s="158">
        <f t="shared" si="138"/>
        <v>4.5575697249286957</v>
      </c>
      <c r="AX67" s="158">
        <f t="shared" si="138"/>
        <v>9.3427872417542588</v>
      </c>
      <c r="AY67" s="158">
        <f t="shared" si="138"/>
        <v>8.2778843053740818</v>
      </c>
      <c r="AZ67" s="158">
        <f t="shared" si="138"/>
        <v>8.1946630831253628</v>
      </c>
      <c r="BA67" s="158">
        <f t="shared" ref="BA67" si="139">IF(AH62="","",(AH67/N67)*10)</f>
        <v>26.659639529445617</v>
      </c>
      <c r="BB67" s="158">
        <f>IF(AI62="","",(AI67/O67)*10)</f>
        <v>10.010283305054248</v>
      </c>
      <c r="BC67" s="158">
        <f t="shared" ref="BC67:BD67" si="140">IF(AJ62="","",(AJ67/P67)*10)</f>
        <v>28.42661308175671</v>
      </c>
      <c r="BD67" s="158">
        <f t="shared" si="140"/>
        <v>13.233219538489179</v>
      </c>
      <c r="BE67" s="158" t="str">
        <f>IF(AL62="","",(AL67/R67)*10)</f>
        <v/>
      </c>
      <c r="BF67" s="55" t="str">
        <f t="shared" si="109"/>
        <v/>
      </c>
    </row>
    <row r="69" spans="1:58"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</row>
    <row r="70" spans="1:58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</row>
  </sheetData>
  <mergeCells count="24">
    <mergeCell ref="AO48:BE48"/>
    <mergeCell ref="BF48:BF49"/>
    <mergeCell ref="A48:A49"/>
    <mergeCell ref="B48:R48"/>
    <mergeCell ref="S48:S49"/>
    <mergeCell ref="U48:U49"/>
    <mergeCell ref="V48:AL48"/>
    <mergeCell ref="AM48:AM49"/>
    <mergeCell ref="AO4:BE4"/>
    <mergeCell ref="BF4:BF5"/>
    <mergeCell ref="A26:A27"/>
    <mergeCell ref="B26:R26"/>
    <mergeCell ref="S26:S27"/>
    <mergeCell ref="U26:U27"/>
    <mergeCell ref="V26:AL26"/>
    <mergeCell ref="AM26:AM27"/>
    <mergeCell ref="AO26:BE26"/>
    <mergeCell ref="BF26:BF27"/>
    <mergeCell ref="A4:A5"/>
    <mergeCell ref="B4:R4"/>
    <mergeCell ref="S4:S5"/>
    <mergeCell ref="U4:U5"/>
    <mergeCell ref="V4:AL4"/>
    <mergeCell ref="AM4:AM5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Q20:Q23 AK20:AK23 Q42:Q45 AK42:AK45 Q64:Q67 B64:O67 B42:O45 B20:O23 V64:AI67 V42:AI45 V20:AI23 P20:P23 AJ64:AK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S29:S45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AM7:AM23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AM29:AM45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AM51:AM67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BF7:BF23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BF29:BF45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BF51:BF67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topLeftCell="A35" zoomScale="106" zoomScaleNormal="106" workbookViewId="0">
      <selection activeCell="L53" sqref="L53"/>
    </sheetView>
  </sheetViews>
  <sheetFormatPr defaultRowHeight="1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>
      <c r="A1" s="4" t="s">
        <v>24</v>
      </c>
    </row>
    <row r="2" spans="1:20">
      <c r="J2" s="269"/>
    </row>
    <row r="3" spans="1:20" ht="8.25" customHeight="1" thickBot="1">
      <c r="Q3" s="10"/>
    </row>
    <row r="4" spans="1:20">
      <c r="A4" s="441" t="s">
        <v>3</v>
      </c>
      <c r="B4" s="428"/>
      <c r="C4" s="456" t="s">
        <v>1</v>
      </c>
      <c r="D4" s="457"/>
      <c r="E4" s="454" t="s">
        <v>102</v>
      </c>
      <c r="F4" s="454"/>
      <c r="G4" s="130" t="s">
        <v>0</v>
      </c>
      <c r="I4" s="458">
        <v>1000</v>
      </c>
      <c r="J4" s="454"/>
      <c r="K4" s="452" t="s">
        <v>102</v>
      </c>
      <c r="L4" s="453"/>
      <c r="M4" s="130" t="s">
        <v>0</v>
      </c>
      <c r="O4" s="464" t="s">
        <v>22</v>
      </c>
      <c r="P4" s="454"/>
      <c r="Q4" s="130" t="s">
        <v>0</v>
      </c>
    </row>
    <row r="5" spans="1:20">
      <c r="A5" s="455"/>
      <c r="B5" s="429"/>
      <c r="C5" s="459" t="s">
        <v>164</v>
      </c>
      <c r="D5" s="460"/>
      <c r="E5" s="461" t="str">
        <f>C5</f>
        <v>jan-fev</v>
      </c>
      <c r="F5" s="461"/>
      <c r="G5" s="131" t="s">
        <v>155</v>
      </c>
      <c r="I5" s="462" t="str">
        <f>C5</f>
        <v>jan-fev</v>
      </c>
      <c r="J5" s="461"/>
      <c r="K5" s="463" t="str">
        <f>C5</f>
        <v>jan-fev</v>
      </c>
      <c r="L5" s="451"/>
      <c r="M5" s="131" t="str">
        <f>G5</f>
        <v>2026 /2025</v>
      </c>
      <c r="O5" s="462" t="str">
        <f>C5</f>
        <v>jan-fev</v>
      </c>
      <c r="P5" s="460"/>
      <c r="Q5" s="131" t="str">
        <f>G5</f>
        <v>2026 /2025</v>
      </c>
    </row>
    <row r="6" spans="1:20" ht="19.5" customHeight="1">
      <c r="A6" s="455"/>
      <c r="B6" s="429"/>
      <c r="C6" s="139">
        <v>2025</v>
      </c>
      <c r="D6" s="137">
        <v>2026</v>
      </c>
      <c r="E6" s="68">
        <f>C6</f>
        <v>2025</v>
      </c>
      <c r="F6" s="137">
        <f>D6</f>
        <v>2026</v>
      </c>
      <c r="G6" s="131" t="s">
        <v>1</v>
      </c>
      <c r="I6" s="16">
        <f>C6</f>
        <v>2025</v>
      </c>
      <c r="J6" s="138">
        <f>D6</f>
        <v>2026</v>
      </c>
      <c r="K6" s="136">
        <f>E6</f>
        <v>2025</v>
      </c>
      <c r="L6" s="137">
        <f>D6</f>
        <v>2026</v>
      </c>
      <c r="M6" s="260">
        <v>1000</v>
      </c>
      <c r="O6" s="16">
        <f>C6</f>
        <v>2025</v>
      </c>
      <c r="P6" s="138">
        <f>D6</f>
        <v>2026</v>
      </c>
      <c r="Q6" s="131"/>
    </row>
    <row r="7" spans="1:20" ht="19.5" customHeight="1">
      <c r="A7" s="23" t="s">
        <v>108</v>
      </c>
      <c r="B7" s="15"/>
      <c r="C7" s="78">
        <f>C8+C9</f>
        <v>237036.75000000003</v>
      </c>
      <c r="D7" s="210">
        <f>D8+D9</f>
        <v>218623.43000000005</v>
      </c>
      <c r="E7" s="216">
        <f t="shared" ref="E7" si="0">C7/$C$20</f>
        <v>0.44245591862343114</v>
      </c>
      <c r="F7" s="217">
        <f t="shared" ref="F7" si="1">D7/$D$20</f>
        <v>0.47981833908819538</v>
      </c>
      <c r="G7" s="53">
        <f>(D7-C7)/C7</f>
        <v>-7.7681287817184363E-2</v>
      </c>
      <c r="I7" s="224">
        <f>I8+I9</f>
        <v>70125.52800000002</v>
      </c>
      <c r="J7" s="225">
        <f>J8+J9</f>
        <v>63471.570999999967</v>
      </c>
      <c r="K7" s="229">
        <f t="shared" ref="K7" si="2">I7/$I$20</f>
        <v>0.49030978269480241</v>
      </c>
      <c r="L7" s="230">
        <f t="shared" ref="L7" si="3">J7/$J$20</f>
        <v>0.5060684694728268</v>
      </c>
      <c r="M7" s="53">
        <f>(J7-I7)/I7</f>
        <v>-9.4886372905456789E-2</v>
      </c>
      <c r="O7" s="63">
        <f t="shared" ref="O7" si="4">(I7/C7)*10</f>
        <v>2.9584242949669202</v>
      </c>
      <c r="P7" s="237">
        <f t="shared" ref="P7" si="5">(J7/D7)*10</f>
        <v>2.9032373611556617</v>
      </c>
      <c r="Q7" s="53">
        <f>(P7-O7)/O7</f>
        <v>-1.8654164619032639E-2</v>
      </c>
    </row>
    <row r="8" spans="1:20" ht="20.100000000000001" customHeight="1">
      <c r="A8" s="8" t="s">
        <v>4</v>
      </c>
      <c r="C8" s="19">
        <v>118951.11000000003</v>
      </c>
      <c r="D8" s="140">
        <v>115484.26000000005</v>
      </c>
      <c r="E8" s="214">
        <f t="shared" ref="E8:E19" si="6">C8/$C$20</f>
        <v>0.22203570816055659</v>
      </c>
      <c r="F8" s="215">
        <f t="shared" ref="F8:F19" si="7">D8/$D$20</f>
        <v>0.25345620926370666</v>
      </c>
      <c r="G8" s="52">
        <f>(D8-C8)/C8</f>
        <v>-2.914516728763587E-2</v>
      </c>
      <c r="I8" s="19">
        <v>40639.958000000021</v>
      </c>
      <c r="J8" s="140">
        <v>38036.213999999964</v>
      </c>
      <c r="K8" s="227">
        <f t="shared" ref="K8:K19" si="8">I8/$I$20</f>
        <v>0.2841500027736818</v>
      </c>
      <c r="L8" s="228">
        <f t="shared" ref="L8:L19" si="9">J8/$J$20</f>
        <v>0.30326850746330031</v>
      </c>
      <c r="M8" s="52">
        <f>(J8-I8)/I8</f>
        <v>-6.4068570149606346E-2</v>
      </c>
      <c r="O8" s="27">
        <f t="shared" ref="O8:O20" si="10">(I8/C8)*10</f>
        <v>3.4165261677675818</v>
      </c>
      <c r="P8" s="143">
        <f t="shared" ref="P8:P20" si="11">(J8/D8)*10</f>
        <v>3.2936275471652978</v>
      </c>
      <c r="Q8" s="52">
        <f>(P8-O8)/O8</f>
        <v>-3.5971807200466457E-2</v>
      </c>
      <c r="R8" s="119"/>
      <c r="S8" s="293"/>
      <c r="T8" s="2"/>
    </row>
    <row r="9" spans="1:20" ht="20.100000000000001" customHeight="1">
      <c r="A9" s="8" t="s">
        <v>5</v>
      </c>
      <c r="C9" s="19">
        <v>118085.64</v>
      </c>
      <c r="D9" s="140">
        <v>103139.16999999998</v>
      </c>
      <c r="E9" s="214">
        <f t="shared" si="6"/>
        <v>0.22042021046287455</v>
      </c>
      <c r="F9" s="215">
        <f t="shared" si="7"/>
        <v>0.22636212982448864</v>
      </c>
      <c r="G9" s="52">
        <f>(D9-C9)/C9</f>
        <v>-0.1265731379361624</v>
      </c>
      <c r="I9" s="19">
        <v>29485.570000000003</v>
      </c>
      <c r="J9" s="140">
        <v>25435.357000000004</v>
      </c>
      <c r="K9" s="227">
        <f t="shared" si="8"/>
        <v>0.20615977992112064</v>
      </c>
      <c r="L9" s="228">
        <f t="shared" si="9"/>
        <v>0.20279996200952641</v>
      </c>
      <c r="M9" s="52">
        <f>(J9-I9)/I9</f>
        <v>-0.13736254717137905</v>
      </c>
      <c r="O9" s="27">
        <f t="shared" si="10"/>
        <v>2.4969649146162061</v>
      </c>
      <c r="P9" s="143">
        <f t="shared" si="11"/>
        <v>2.4661200007717734</v>
      </c>
      <c r="Q9" s="52">
        <f t="shared" ref="Q9:Q20" si="12">(P9-O9)/O9</f>
        <v>-1.2352962456091882E-2</v>
      </c>
      <c r="R9" s="119"/>
      <c r="S9" s="119"/>
      <c r="T9" s="2"/>
    </row>
    <row r="10" spans="1:20" ht="20.100000000000001" customHeight="1">
      <c r="A10" s="23" t="s">
        <v>38</v>
      </c>
      <c r="B10" s="15"/>
      <c r="C10" s="78">
        <f>C11+C12</f>
        <v>207961.32999999987</v>
      </c>
      <c r="D10" s="210">
        <f>D11+D12</f>
        <v>156732.09000000003</v>
      </c>
      <c r="E10" s="216">
        <f t="shared" si="6"/>
        <v>0.38818335681408239</v>
      </c>
      <c r="F10" s="217">
        <f t="shared" si="7"/>
        <v>0.34398385893781624</v>
      </c>
      <c r="G10" s="53">
        <f>(D10-C10)/C10</f>
        <v>-0.2463402210401322</v>
      </c>
      <c r="I10" s="224">
        <f>I11+I12</f>
        <v>25325.660999999989</v>
      </c>
      <c r="J10" s="225">
        <f>J11+J12</f>
        <v>20483.789000000001</v>
      </c>
      <c r="K10" s="229">
        <f t="shared" si="8"/>
        <v>0.17707416536688642</v>
      </c>
      <c r="L10" s="230">
        <f t="shared" si="9"/>
        <v>0.1633203587829003</v>
      </c>
      <c r="M10" s="53">
        <f>(J10-I10)/I10</f>
        <v>-0.19118442752589915</v>
      </c>
      <c r="O10" s="63">
        <f t="shared" si="10"/>
        <v>1.2178062623469472</v>
      </c>
      <c r="P10" s="237">
        <f t="shared" si="11"/>
        <v>1.30693012515816</v>
      </c>
      <c r="Q10" s="53">
        <f t="shared" si="12"/>
        <v>7.3183941951040651E-2</v>
      </c>
      <c r="T10" s="2"/>
    </row>
    <row r="11" spans="1:20" ht="20.100000000000001" customHeight="1">
      <c r="A11" s="8"/>
      <c r="B11" t="s">
        <v>6</v>
      </c>
      <c r="C11" s="19">
        <v>204889.47999999986</v>
      </c>
      <c r="D11" s="140">
        <v>152967.54000000004</v>
      </c>
      <c r="E11" s="214">
        <f t="shared" si="6"/>
        <v>0.3824494011568968</v>
      </c>
      <c r="F11" s="215">
        <f t="shared" si="7"/>
        <v>0.33572170639353288</v>
      </c>
      <c r="G11" s="52">
        <f t="shared" ref="G11:G19" si="13">(D11-C11)/C11</f>
        <v>-0.25341437735114491</v>
      </c>
      <c r="I11" s="19">
        <v>24617.983999999989</v>
      </c>
      <c r="J11" s="140">
        <v>19645.728999999999</v>
      </c>
      <c r="K11" s="227">
        <f t="shared" si="8"/>
        <v>0.17212616759796964</v>
      </c>
      <c r="L11" s="228">
        <f t="shared" si="9"/>
        <v>0.15663837919984575</v>
      </c>
      <c r="M11" s="52">
        <f t="shared" ref="M11:M19" si="14">(J11-I11)/I11</f>
        <v>-0.20197653065336268</v>
      </c>
      <c r="O11" s="27">
        <f t="shared" si="10"/>
        <v>1.2015250368149701</v>
      </c>
      <c r="P11" s="143">
        <f t="shared" si="11"/>
        <v>1.2843070497178679</v>
      </c>
      <c r="Q11" s="52">
        <f t="shared" si="12"/>
        <v>6.889745146080202E-2</v>
      </c>
    </row>
    <row r="12" spans="1:20" ht="20.100000000000001" customHeight="1">
      <c r="A12" s="8"/>
      <c r="B12" t="s">
        <v>39</v>
      </c>
      <c r="C12" s="19">
        <v>3071.849999999999</v>
      </c>
      <c r="D12" s="140">
        <v>3764.5500000000006</v>
      </c>
      <c r="E12" s="218">
        <f t="shared" si="6"/>
        <v>5.7339556571855905E-3</v>
      </c>
      <c r="F12" s="219">
        <f t="shared" si="7"/>
        <v>8.2621525442834083E-3</v>
      </c>
      <c r="G12" s="52">
        <f t="shared" si="13"/>
        <v>0.22549929195761573</v>
      </c>
      <c r="I12" s="19">
        <v>707.67699999999991</v>
      </c>
      <c r="J12" s="140">
        <v>838.06000000000006</v>
      </c>
      <c r="K12" s="231">
        <f t="shared" si="8"/>
        <v>4.9479977689167566E-3</v>
      </c>
      <c r="L12" s="232">
        <f t="shared" si="9"/>
        <v>6.6819795830545528E-3</v>
      </c>
      <c r="M12" s="52">
        <f t="shared" si="14"/>
        <v>0.18424083303541047</v>
      </c>
      <c r="O12" s="27">
        <f t="shared" si="10"/>
        <v>2.3037485554307668</v>
      </c>
      <c r="P12" s="143">
        <f t="shared" si="11"/>
        <v>2.2261890531404811</v>
      </c>
      <c r="Q12" s="52">
        <f t="shared" si="12"/>
        <v>-3.3666652598631046E-2</v>
      </c>
    </row>
    <row r="13" spans="1:20" ht="20.100000000000001" customHeight="1">
      <c r="A13" s="23" t="s">
        <v>114</v>
      </c>
      <c r="B13" s="15"/>
      <c r="C13" s="78">
        <f>SUM(C14:C16)</f>
        <v>81283.559999999969</v>
      </c>
      <c r="D13" s="210">
        <f>SUM(D14:D16)</f>
        <v>71459.339999999982</v>
      </c>
      <c r="E13" s="216">
        <f t="shared" si="6"/>
        <v>0.15172496336025013</v>
      </c>
      <c r="F13" s="217">
        <f t="shared" si="7"/>
        <v>0.15683361033690957</v>
      </c>
      <c r="G13" s="53">
        <f t="shared" si="13"/>
        <v>-0.12086355469666916</v>
      </c>
      <c r="I13" s="224">
        <f>SUM(I14:I16)</f>
        <v>44626.104000000007</v>
      </c>
      <c r="J13" s="225">
        <f>SUM(J14:J16)</f>
        <v>38518.447000000015</v>
      </c>
      <c r="K13" s="229">
        <f t="shared" si="8"/>
        <v>0.31202068602971017</v>
      </c>
      <c r="L13" s="230">
        <f t="shared" si="9"/>
        <v>0.30711342436695338</v>
      </c>
      <c r="M13" s="53">
        <f t="shared" si="14"/>
        <v>-0.13686287738674188</v>
      </c>
      <c r="O13" s="63">
        <f t="shared" si="10"/>
        <v>5.4901758732024071</v>
      </c>
      <c r="P13" s="237">
        <f t="shared" si="11"/>
        <v>5.3902606713132286</v>
      </c>
      <c r="Q13" s="53">
        <f t="shared" si="12"/>
        <v>-1.8198907320413061E-2</v>
      </c>
    </row>
    <row r="14" spans="1:20" ht="20.100000000000001" customHeight="1">
      <c r="A14" s="8"/>
      <c r="B14" s="3" t="s">
        <v>7</v>
      </c>
      <c r="C14" s="31">
        <v>78528.049999999974</v>
      </c>
      <c r="D14" s="141">
        <v>67108.449999999983</v>
      </c>
      <c r="E14" s="214">
        <f t="shared" si="6"/>
        <v>0.14658149211232738</v>
      </c>
      <c r="F14" s="215">
        <f t="shared" si="7"/>
        <v>0.1472846026511577</v>
      </c>
      <c r="G14" s="52">
        <f t="shared" si="13"/>
        <v>-0.14542064905470078</v>
      </c>
      <c r="I14" s="31">
        <v>42591.536000000007</v>
      </c>
      <c r="J14" s="141">
        <v>35886.064000000013</v>
      </c>
      <c r="K14" s="227">
        <f t="shared" si="8"/>
        <v>0.29779521604169384</v>
      </c>
      <c r="L14" s="228">
        <f t="shared" si="9"/>
        <v>0.28612503515761289</v>
      </c>
      <c r="M14" s="52">
        <f t="shared" si="14"/>
        <v>-0.15743672639559167</v>
      </c>
      <c r="O14" s="27">
        <f t="shared" si="10"/>
        <v>5.4237353404293138</v>
      </c>
      <c r="P14" s="143">
        <f t="shared" si="11"/>
        <v>5.3474732317614286</v>
      </c>
      <c r="Q14" s="52">
        <f t="shared" si="12"/>
        <v>-1.4060809364980683E-2</v>
      </c>
      <c r="S14" s="119"/>
    </row>
    <row r="15" spans="1:20" ht="20.100000000000001" customHeight="1">
      <c r="A15" s="8"/>
      <c r="B15" s="3" t="s">
        <v>8</v>
      </c>
      <c r="C15" s="31">
        <v>2338.0099999999998</v>
      </c>
      <c r="D15" s="141">
        <v>3686.4600000000019</v>
      </c>
      <c r="E15" s="214">
        <f t="shared" si="6"/>
        <v>4.3641602506816687E-3</v>
      </c>
      <c r="F15" s="215">
        <f t="shared" si="7"/>
        <v>8.0907664577171308E-3</v>
      </c>
      <c r="G15" s="52">
        <f t="shared" si="13"/>
        <v>0.57675116872896282</v>
      </c>
      <c r="I15" s="31">
        <v>1809.6559999999993</v>
      </c>
      <c r="J15" s="141">
        <v>2293.9150000000009</v>
      </c>
      <c r="K15" s="227">
        <f t="shared" si="8"/>
        <v>1.2652910650631318E-2</v>
      </c>
      <c r="L15" s="228">
        <f t="shared" si="9"/>
        <v>1.8289732471735425E-2</v>
      </c>
      <c r="M15" s="52">
        <f t="shared" si="14"/>
        <v>0.26759726710490933</v>
      </c>
      <c r="O15" s="27">
        <f t="shared" si="10"/>
        <v>7.7401550891570157</v>
      </c>
      <c r="P15" s="143">
        <f t="shared" si="11"/>
        <v>6.2225414082887101</v>
      </c>
      <c r="Q15" s="52">
        <f t="shared" si="12"/>
        <v>-0.19607019024648378</v>
      </c>
    </row>
    <row r="16" spans="1:20" ht="20.100000000000001" customHeight="1">
      <c r="A16" s="32"/>
      <c r="B16" s="33" t="s">
        <v>9</v>
      </c>
      <c r="C16" s="211">
        <v>417.5</v>
      </c>
      <c r="D16" s="212">
        <v>664.43</v>
      </c>
      <c r="E16" s="218">
        <f t="shared" si="6"/>
        <v>7.7931099724107126E-4</v>
      </c>
      <c r="F16" s="219">
        <f t="shared" si="7"/>
        <v>1.4582412280347515E-3</v>
      </c>
      <c r="G16" s="52">
        <f t="shared" si="13"/>
        <v>0.59144910179640708</v>
      </c>
      <c r="I16" s="211">
        <v>224.91199999999995</v>
      </c>
      <c r="J16" s="212">
        <v>338.4679999999999</v>
      </c>
      <c r="K16" s="231">
        <f t="shared" si="8"/>
        <v>1.5725593373850011E-3</v>
      </c>
      <c r="L16" s="232">
        <f t="shared" si="9"/>
        <v>2.6986567376050732E-3</v>
      </c>
      <c r="M16" s="52">
        <f t="shared" si="14"/>
        <v>0.50489080173578993</v>
      </c>
      <c r="O16" s="27">
        <f t="shared" si="10"/>
        <v>5.3871137724550886</v>
      </c>
      <c r="P16" s="143">
        <f t="shared" si="11"/>
        <v>5.0941107415378584</v>
      </c>
      <c r="Q16" s="52">
        <f t="shared" si="12"/>
        <v>-5.4389612563110749E-2</v>
      </c>
    </row>
    <row r="17" spans="1:17" ht="20.100000000000001" customHeight="1">
      <c r="A17" s="8" t="s">
        <v>115</v>
      </c>
      <c r="B17" s="3"/>
      <c r="C17" s="19">
        <v>349.75</v>
      </c>
      <c r="D17" s="140">
        <v>918.02999999999986</v>
      </c>
      <c r="E17" s="214">
        <f t="shared" si="6"/>
        <v>6.5284795517380758E-4</v>
      </c>
      <c r="F17" s="215">
        <f t="shared" si="7"/>
        <v>2.0148235247847671E-3</v>
      </c>
      <c r="G17" s="54">
        <f t="shared" si="13"/>
        <v>1.6248177269478195</v>
      </c>
      <c r="I17" s="31">
        <v>263.06200000000001</v>
      </c>
      <c r="J17" s="141">
        <v>305.69499999999999</v>
      </c>
      <c r="K17" s="227">
        <f t="shared" si="8"/>
        <v>1.8392998346516561E-3</v>
      </c>
      <c r="L17" s="228">
        <f t="shared" si="9"/>
        <v>2.4373526342288871E-3</v>
      </c>
      <c r="M17" s="54">
        <f t="shared" si="14"/>
        <v>0.16206445628787122</v>
      </c>
      <c r="O17" s="238">
        <f t="shared" si="10"/>
        <v>7.5214295925661192</v>
      </c>
      <c r="P17" s="239">
        <f t="shared" si="11"/>
        <v>3.3299020729170077</v>
      </c>
      <c r="Q17" s="54">
        <f t="shared" si="12"/>
        <v>-0.55727803711569013</v>
      </c>
    </row>
    <row r="18" spans="1:17" ht="20.100000000000001" customHeight="1">
      <c r="A18" s="8" t="s">
        <v>10</v>
      </c>
      <c r="C18" s="19">
        <v>2697.839999999997</v>
      </c>
      <c r="D18" s="140">
        <v>2986.5399999999991</v>
      </c>
      <c r="E18" s="214">
        <f t="shared" si="6"/>
        <v>5.0358236665792797E-3</v>
      </c>
      <c r="F18" s="215">
        <f t="shared" si="7"/>
        <v>6.5546344342893997E-3</v>
      </c>
      <c r="G18" s="52">
        <f t="shared" si="13"/>
        <v>0.10701153515405006</v>
      </c>
      <c r="I18" s="19">
        <v>1491.0190000000005</v>
      </c>
      <c r="J18" s="140">
        <v>1736.2289999999994</v>
      </c>
      <c r="K18" s="227">
        <f t="shared" si="8"/>
        <v>1.0425036683985062E-2</v>
      </c>
      <c r="L18" s="228">
        <f t="shared" si="9"/>
        <v>1.384321734661864E-2</v>
      </c>
      <c r="M18" s="52">
        <f t="shared" si="14"/>
        <v>0.16445799818781573</v>
      </c>
      <c r="O18" s="27">
        <f t="shared" si="10"/>
        <v>5.5267139637636111</v>
      </c>
      <c r="P18" s="143">
        <f t="shared" si="11"/>
        <v>5.8135132963228351</v>
      </c>
      <c r="Q18" s="52">
        <f t="shared" si="12"/>
        <v>5.1893283140696106E-2</v>
      </c>
    </row>
    <row r="19" spans="1:17" ht="20.100000000000001" customHeight="1" thickBot="1">
      <c r="A19" s="8" t="s">
        <v>11</v>
      </c>
      <c r="B19" s="10"/>
      <c r="C19" s="21">
        <v>6400.4100000000008</v>
      </c>
      <c r="D19" s="142">
        <v>4918.49</v>
      </c>
      <c r="E19" s="220">
        <f t="shared" si="6"/>
        <v>1.1947089580483175E-2</v>
      </c>
      <c r="F19" s="221">
        <f t="shared" si="7"/>
        <v>1.0794733678004674E-2</v>
      </c>
      <c r="G19" s="55">
        <f t="shared" si="13"/>
        <v>-0.23153516727834636</v>
      </c>
      <c r="I19" s="21">
        <v>1191.5280000000002</v>
      </c>
      <c r="J19" s="142">
        <v>905.18500000000029</v>
      </c>
      <c r="K19" s="233">
        <f t="shared" si="8"/>
        <v>8.3310293899644151E-3</v>
      </c>
      <c r="L19" s="234">
        <f t="shared" si="9"/>
        <v>7.2171773964718952E-3</v>
      </c>
      <c r="M19" s="55">
        <f t="shared" si="14"/>
        <v>-0.24031579618775212</v>
      </c>
      <c r="O19" s="240">
        <f t="shared" si="10"/>
        <v>1.861643238480035</v>
      </c>
      <c r="P19" s="241">
        <f t="shared" si="11"/>
        <v>1.8403717401072286</v>
      </c>
      <c r="Q19" s="55">
        <f t="shared" si="12"/>
        <v>-1.1426194843956145E-2</v>
      </c>
    </row>
    <row r="20" spans="1:17" ht="26.25" customHeight="1" thickBot="1">
      <c r="A20" s="12" t="s">
        <v>12</v>
      </c>
      <c r="B20" s="48"/>
      <c r="C20" s="163">
        <f>C7+C10+C13+C17+C18+C19</f>
        <v>535729.6399999999</v>
      </c>
      <c r="D20" s="305">
        <f>D7+D10+D13+D17+D18+D19</f>
        <v>455637.92000000004</v>
      </c>
      <c r="E20" s="222">
        <f>E8+E9+E10+E13+E17+E18+E19</f>
        <v>1</v>
      </c>
      <c r="F20" s="223">
        <f>F8+F9+F10+F13+F17+F18+F19</f>
        <v>0.99999999999999989</v>
      </c>
      <c r="G20" s="55">
        <f>(D20-C20)/C20</f>
        <v>-0.14950025912323961</v>
      </c>
      <c r="H20" s="1"/>
      <c r="I20" s="163">
        <f>I7+I10+I13+I17+I18+I19</f>
        <v>143022.902</v>
      </c>
      <c r="J20" s="305">
        <f>J7+J10+J13+J17+J18+J19</f>
        <v>125420.916</v>
      </c>
      <c r="K20" s="235">
        <f>K8+K9+K10+K13+K17+K18+K19</f>
        <v>1</v>
      </c>
      <c r="L20" s="236">
        <f>L8+L9+L10+L13+L17+L18+L19</f>
        <v>0.99999999999999967</v>
      </c>
      <c r="M20" s="55">
        <f>(J20-I20)/I20</f>
        <v>-0.12307110087865511</v>
      </c>
      <c r="N20" s="1"/>
      <c r="O20" s="24">
        <f t="shared" si="10"/>
        <v>2.6696843206211258</v>
      </c>
      <c r="P20" s="242">
        <f t="shared" si="11"/>
        <v>2.7526443804326028</v>
      </c>
      <c r="Q20" s="55">
        <f t="shared" si="12"/>
        <v>3.1074857491830955E-2</v>
      </c>
    </row>
    <row r="21" spans="1:17">
      <c r="J21" s="269"/>
    </row>
    <row r="22" spans="1:17">
      <c r="A22" s="1"/>
    </row>
    <row r="23" spans="1:17" ht="8.25" customHeight="1" thickBot="1"/>
    <row r="24" spans="1:17" ht="15" customHeight="1">
      <c r="A24" s="441" t="s">
        <v>2</v>
      </c>
      <c r="B24" s="428"/>
      <c r="C24" s="456" t="s">
        <v>1</v>
      </c>
      <c r="D24" s="457"/>
      <c r="E24" s="454" t="s">
        <v>103</v>
      </c>
      <c r="F24" s="454"/>
      <c r="G24" s="130" t="s">
        <v>0</v>
      </c>
      <c r="I24" s="458">
        <v>1000</v>
      </c>
      <c r="J24" s="457"/>
      <c r="K24" s="454" t="s">
        <v>103</v>
      </c>
      <c r="L24" s="454"/>
      <c r="M24" s="130" t="s">
        <v>0</v>
      </c>
      <c r="O24" s="464" t="s">
        <v>22</v>
      </c>
      <c r="P24" s="454"/>
      <c r="Q24" s="130" t="s">
        <v>0</v>
      </c>
    </row>
    <row r="25" spans="1:17" ht="15" customHeight="1">
      <c r="A25" s="455"/>
      <c r="B25" s="429"/>
      <c r="C25" s="459" t="str">
        <f>C5</f>
        <v>jan-fev</v>
      </c>
      <c r="D25" s="460"/>
      <c r="E25" s="461" t="str">
        <f>C5</f>
        <v>jan-fev</v>
      </c>
      <c r="F25" s="461"/>
      <c r="G25" s="131" t="str">
        <f>G5</f>
        <v>2026 /2025</v>
      </c>
      <c r="I25" s="462" t="str">
        <f>C5</f>
        <v>jan-fev</v>
      </c>
      <c r="J25" s="460"/>
      <c r="K25" s="450" t="str">
        <f>C5</f>
        <v>jan-fev</v>
      </c>
      <c r="L25" s="451"/>
      <c r="M25" s="131" t="str">
        <f>G5</f>
        <v>2026 /2025</v>
      </c>
      <c r="O25" s="462" t="str">
        <f>C5</f>
        <v>jan-fev</v>
      </c>
      <c r="P25" s="460"/>
      <c r="Q25" s="131" t="str">
        <f>G5</f>
        <v>2026 /2025</v>
      </c>
    </row>
    <row r="26" spans="1:17" ht="19.5" customHeight="1">
      <c r="A26" s="455"/>
      <c r="B26" s="429"/>
      <c r="C26" s="139">
        <f>C6</f>
        <v>2025</v>
      </c>
      <c r="D26" s="137">
        <f>D6</f>
        <v>2026</v>
      </c>
      <c r="E26" s="68">
        <f>C6</f>
        <v>2025</v>
      </c>
      <c r="F26" s="137">
        <f>D6</f>
        <v>2026</v>
      </c>
      <c r="G26" s="131" t="s">
        <v>1</v>
      </c>
      <c r="I26" s="16">
        <f>C6</f>
        <v>2025</v>
      </c>
      <c r="J26" s="138">
        <f>D6</f>
        <v>2026</v>
      </c>
      <c r="K26" s="136">
        <f>C6</f>
        <v>2025</v>
      </c>
      <c r="L26" s="137">
        <f>D6</f>
        <v>2026</v>
      </c>
      <c r="M26" s="260">
        <v>1000</v>
      </c>
      <c r="O26" s="16">
        <f>C6</f>
        <v>2025</v>
      </c>
      <c r="P26" s="138">
        <f>D6</f>
        <v>2026</v>
      </c>
      <c r="Q26" s="131"/>
    </row>
    <row r="27" spans="1:17" ht="19.5" customHeight="1">
      <c r="A27" s="23" t="s">
        <v>108</v>
      </c>
      <c r="B27" s="15"/>
      <c r="C27" s="78">
        <f>C28+C29</f>
        <v>96662.479999999981</v>
      </c>
      <c r="D27" s="210">
        <f>D28+D29</f>
        <v>85579.000000000029</v>
      </c>
      <c r="E27" s="216">
        <f>C27/$C$40</f>
        <v>0.39576831107197114</v>
      </c>
      <c r="F27" s="217">
        <f>D27/$D$40</f>
        <v>0.4330594504766595</v>
      </c>
      <c r="G27" s="53">
        <f>(D27-C27)/C27</f>
        <v>-0.11466165569101842</v>
      </c>
      <c r="I27" s="78">
        <f>I28+I29</f>
        <v>24505.784</v>
      </c>
      <c r="J27" s="210">
        <f>J28+J29</f>
        <v>21488.441999999995</v>
      </c>
      <c r="K27" s="216">
        <f>I27/$I$40</f>
        <v>0.3914678239877673</v>
      </c>
      <c r="L27" s="217">
        <f>J27/$J$40</f>
        <v>0.38484778274084536</v>
      </c>
      <c r="M27" s="53">
        <f>(J27-I27)/I27</f>
        <v>-0.12312774812672814</v>
      </c>
      <c r="O27" s="63">
        <f t="shared" ref="O27" si="15">(I27/C27)*10</f>
        <v>2.5351909034405078</v>
      </c>
      <c r="P27" s="237">
        <f t="shared" ref="P27" si="16">(J27/D27)*10</f>
        <v>2.5109480129471002</v>
      </c>
      <c r="Q27" s="53">
        <f>(P27-O27)/O27</f>
        <v>-9.5625502838888876E-3</v>
      </c>
    </row>
    <row r="28" spans="1:17" ht="20.100000000000001" customHeight="1">
      <c r="A28" s="8" t="s">
        <v>4</v>
      </c>
      <c r="C28" s="19">
        <v>45688.26999999999</v>
      </c>
      <c r="D28" s="140">
        <v>43613.810000000027</v>
      </c>
      <c r="E28" s="214">
        <f>C28/$C$40</f>
        <v>0.18706295817881152</v>
      </c>
      <c r="F28" s="215">
        <f>D28/$D$40</f>
        <v>0.22070102001417921</v>
      </c>
      <c r="G28" s="52">
        <f>(D28-C28)/C28</f>
        <v>-4.5404652003675411E-2</v>
      </c>
      <c r="I28" s="19">
        <v>12671.130999999999</v>
      </c>
      <c r="J28" s="140">
        <v>12214.982999999998</v>
      </c>
      <c r="K28" s="214">
        <f>I28/$I$40</f>
        <v>0.20241507392842203</v>
      </c>
      <c r="L28" s="215">
        <f>J28/$J$40</f>
        <v>0.21876453973569232</v>
      </c>
      <c r="M28" s="52">
        <f>(J28-I28)/I28</f>
        <v>-3.599899645895864E-2</v>
      </c>
      <c r="O28" s="27">
        <f t="shared" ref="O28:O40" si="17">(I28/C28)*10</f>
        <v>2.7733882241546901</v>
      </c>
      <c r="P28" s="143">
        <f t="shared" ref="P28:P40" si="18">(J28/D28)*10</f>
        <v>2.80071449845817</v>
      </c>
      <c r="Q28" s="52">
        <f>(P28-O28)/O28</f>
        <v>9.8530288927756431E-3</v>
      </c>
    </row>
    <row r="29" spans="1:17" ht="20.100000000000001" customHeight="1">
      <c r="A29" s="8" t="s">
        <v>5</v>
      </c>
      <c r="C29" s="19">
        <v>50974.209999999985</v>
      </c>
      <c r="D29" s="140">
        <v>41965.19000000001</v>
      </c>
      <c r="E29" s="214">
        <f>C29/$C$40</f>
        <v>0.20870535289315956</v>
      </c>
      <c r="F29" s="215">
        <f>D29/$D$40</f>
        <v>0.21235843046248032</v>
      </c>
      <c r="G29" s="52">
        <f t="shared" ref="G29:G40" si="19">(D29-C29)/C29</f>
        <v>-0.1767368243666744</v>
      </c>
      <c r="I29" s="19">
        <v>11834.653</v>
      </c>
      <c r="J29" s="140">
        <v>9273.4589999999989</v>
      </c>
      <c r="K29" s="214">
        <f t="shared" ref="K29:K39" si="20">I29/$I$40</f>
        <v>0.18905275005934527</v>
      </c>
      <c r="L29" s="215">
        <f t="shared" ref="L29:L39" si="21">J29/$J$40</f>
        <v>0.16608324300515306</v>
      </c>
      <c r="M29" s="52">
        <f t="shared" ref="M29:M40" si="22">(J29-I29)/I29</f>
        <v>-0.21641479475570607</v>
      </c>
      <c r="O29" s="27">
        <f t="shared" si="17"/>
        <v>2.3216942449917326</v>
      </c>
      <c r="P29" s="143">
        <f t="shared" si="18"/>
        <v>2.2097979301416237</v>
      </c>
      <c r="Q29" s="52">
        <f t="shared" ref="Q29:Q38" si="23">(P29-O29)/O29</f>
        <v>-4.8195973734046674E-2</v>
      </c>
    </row>
    <row r="30" spans="1:17" ht="20.100000000000001" customHeight="1">
      <c r="A30" s="23" t="s">
        <v>38</v>
      </c>
      <c r="B30" s="15"/>
      <c r="C30" s="78">
        <f>C31+C32</f>
        <v>79511.869999999981</v>
      </c>
      <c r="D30" s="210">
        <f>D31+D32</f>
        <v>52635.590000000018</v>
      </c>
      <c r="E30" s="216">
        <f>C30/$C$40</f>
        <v>0.32554801511480075</v>
      </c>
      <c r="F30" s="217">
        <f>D30/$D$40</f>
        <v>0.26635435890714726</v>
      </c>
      <c r="G30" s="53">
        <f>(D30-C30)/C30</f>
        <v>-0.33801594654986694</v>
      </c>
      <c r="I30" s="78">
        <f>I31+I32</f>
        <v>8609.3840000000055</v>
      </c>
      <c r="J30" s="210">
        <f>J31+J32</f>
        <v>7802.6709999999957</v>
      </c>
      <c r="K30" s="216">
        <f t="shared" si="20"/>
        <v>0.13753066706027861</v>
      </c>
      <c r="L30" s="217">
        <f t="shared" si="21"/>
        <v>0.1397421289922412</v>
      </c>
      <c r="M30" s="53">
        <f t="shared" si="22"/>
        <v>-9.3701593517028545E-2</v>
      </c>
      <c r="O30" s="63">
        <f t="shared" si="17"/>
        <v>1.0827797157833172</v>
      </c>
      <c r="P30" s="237">
        <f t="shared" si="18"/>
        <v>1.4823945167138799</v>
      </c>
      <c r="Q30" s="53">
        <f t="shared" si="23"/>
        <v>0.36906380411962986</v>
      </c>
    </row>
    <row r="31" spans="1:17" ht="20.100000000000001" customHeight="1">
      <c r="A31" s="8"/>
      <c r="B31" t="s">
        <v>6</v>
      </c>
      <c r="C31" s="31">
        <v>78131.529999999984</v>
      </c>
      <c r="D31" s="141">
        <v>51463.910000000018</v>
      </c>
      <c r="E31" s="214">
        <f t="shared" ref="E31:E38" si="24">C31/$C$40</f>
        <v>0.31989644451051785</v>
      </c>
      <c r="F31" s="215">
        <f t="shared" ref="F31:F38" si="25">D31/$D$40</f>
        <v>0.26042525133479316</v>
      </c>
      <c r="G31" s="52">
        <f>(D31-C31)/C31</f>
        <v>-0.34131700735925652</v>
      </c>
      <c r="I31" s="31">
        <v>8357.5490000000063</v>
      </c>
      <c r="J31" s="141">
        <v>7569.7089999999962</v>
      </c>
      <c r="K31" s="214">
        <f>I31/$I$40</f>
        <v>0.13350772702889829</v>
      </c>
      <c r="L31" s="215">
        <f>J31/$J$40</f>
        <v>0.13556989029932562</v>
      </c>
      <c r="M31" s="52">
        <f>(J31-I31)/I31</f>
        <v>-9.4266871782625453E-2</v>
      </c>
      <c r="O31" s="27">
        <f t="shared" si="17"/>
        <v>1.0696768641289898</v>
      </c>
      <c r="P31" s="143">
        <f t="shared" si="18"/>
        <v>1.4708771642108021</v>
      </c>
      <c r="Q31" s="52">
        <f t="shared" si="23"/>
        <v>0.37506682021069915</v>
      </c>
    </row>
    <row r="32" spans="1:17" ht="20.100000000000001" customHeight="1">
      <c r="A32" s="8"/>
      <c r="B32" t="s">
        <v>39</v>
      </c>
      <c r="C32" s="31">
        <v>1380.3400000000001</v>
      </c>
      <c r="D32" s="141">
        <v>1171.6799999999998</v>
      </c>
      <c r="E32" s="218">
        <f t="shared" si="24"/>
        <v>5.6515706042829109E-3</v>
      </c>
      <c r="F32" s="219">
        <f t="shared" si="25"/>
        <v>5.9291075723541071E-3</v>
      </c>
      <c r="G32" s="52">
        <f>(D32-C32)/C32</f>
        <v>-0.15116565483866315</v>
      </c>
      <c r="I32" s="31">
        <v>251.83499999999998</v>
      </c>
      <c r="J32" s="141">
        <v>232.96199999999988</v>
      </c>
      <c r="K32" s="218">
        <f>I32/$I$40</f>
        <v>4.0229400313803211E-3</v>
      </c>
      <c r="L32" s="219">
        <f>J32/$J$40</f>
        <v>4.1722386929156051E-3</v>
      </c>
      <c r="M32" s="52">
        <f>(J32-I32)/I32</f>
        <v>-7.4941926261242894E-2</v>
      </c>
      <c r="O32" s="27">
        <f t="shared" si="17"/>
        <v>1.8244418041931696</v>
      </c>
      <c r="P32" s="143">
        <f t="shared" si="18"/>
        <v>1.9882732486685777</v>
      </c>
      <c r="Q32" s="52">
        <f t="shared" si="23"/>
        <v>8.9798120224426639E-2</v>
      </c>
    </row>
    <row r="33" spans="1:17" ht="20.100000000000001" customHeight="1">
      <c r="A33" s="23" t="s">
        <v>114</v>
      </c>
      <c r="B33" s="15"/>
      <c r="C33" s="78">
        <f>SUM(C34:C36)</f>
        <v>63054.729999999989</v>
      </c>
      <c r="D33" s="210">
        <f>SUM(D34:D36)</f>
        <v>55898.609999999993</v>
      </c>
      <c r="E33" s="216">
        <f t="shared" si="24"/>
        <v>0.25816701575625983</v>
      </c>
      <c r="F33" s="217">
        <f t="shared" si="25"/>
        <v>0.28286637293038119</v>
      </c>
      <c r="G33" s="53">
        <f t="shared" si="19"/>
        <v>-0.11349061363041277</v>
      </c>
      <c r="I33" s="78">
        <f>SUM(I34:I36)</f>
        <v>28421.531000000006</v>
      </c>
      <c r="J33" s="210">
        <f>SUM(J34:J36)</f>
        <v>25830.793999999998</v>
      </c>
      <c r="K33" s="216">
        <f t="shared" si="20"/>
        <v>0.45401995279852608</v>
      </c>
      <c r="L33" s="217">
        <f t="shared" si="21"/>
        <v>0.46261724313635827</v>
      </c>
      <c r="M33" s="53">
        <f t="shared" si="22"/>
        <v>-9.1154026853796435E-2</v>
      </c>
      <c r="O33" s="63">
        <f t="shared" si="17"/>
        <v>4.5074383793253912</v>
      </c>
      <c r="P33" s="237">
        <f t="shared" si="18"/>
        <v>4.6210082862525566</v>
      </c>
      <c r="Q33" s="53">
        <f t="shared" si="23"/>
        <v>2.5196108603078211E-2</v>
      </c>
    </row>
    <row r="34" spans="1:17" ht="20.100000000000001" customHeight="1">
      <c r="A34" s="8"/>
      <c r="B34" s="3" t="s">
        <v>7</v>
      </c>
      <c r="C34" s="31">
        <v>61579.049999999988</v>
      </c>
      <c r="D34" s="141">
        <v>53612.44999999999</v>
      </c>
      <c r="E34" s="214">
        <f t="shared" si="24"/>
        <v>0.25212509151344414</v>
      </c>
      <c r="F34" s="215">
        <f t="shared" si="25"/>
        <v>0.27129760964380711</v>
      </c>
      <c r="G34" s="52">
        <f t="shared" si="19"/>
        <v>-0.1293719211322682</v>
      </c>
      <c r="I34" s="308">
        <v>27642.139000000006</v>
      </c>
      <c r="J34" s="309">
        <v>24648.002</v>
      </c>
      <c r="K34" s="214">
        <f t="shared" si="20"/>
        <v>0.44156954964988682</v>
      </c>
      <c r="L34" s="215">
        <f t="shared" si="21"/>
        <v>0.44143400059864385</v>
      </c>
      <c r="M34" s="52">
        <f t="shared" si="22"/>
        <v>-0.10831784761664086</v>
      </c>
      <c r="O34" s="27">
        <f t="shared" si="17"/>
        <v>4.4888868860432263</v>
      </c>
      <c r="P34" s="143">
        <f t="shared" si="18"/>
        <v>4.5974399603077281</v>
      </c>
      <c r="Q34" s="52">
        <f t="shared" si="23"/>
        <v>2.4182626343740857E-2</v>
      </c>
    </row>
    <row r="35" spans="1:17" ht="20.100000000000001" customHeight="1">
      <c r="A35" s="8"/>
      <c r="B35" s="3" t="s">
        <v>8</v>
      </c>
      <c r="C35" s="31">
        <v>1143.3499999999995</v>
      </c>
      <c r="D35" s="141">
        <v>2061.29</v>
      </c>
      <c r="E35" s="214">
        <f t="shared" si="24"/>
        <v>4.6812547998368965E-3</v>
      </c>
      <c r="F35" s="215">
        <f t="shared" si="25"/>
        <v>1.043084301841612E-2</v>
      </c>
      <c r="G35" s="52">
        <f t="shared" si="19"/>
        <v>0.80285127038964532</v>
      </c>
      <c r="I35" s="308">
        <v>645.84699999999998</v>
      </c>
      <c r="J35" s="309">
        <v>1061.6540000000002</v>
      </c>
      <c r="K35" s="214">
        <f t="shared" si="20"/>
        <v>1.0317087578957995E-2</v>
      </c>
      <c r="L35" s="215">
        <f t="shared" si="21"/>
        <v>1.9013718534733676E-2</v>
      </c>
      <c r="M35" s="52">
        <f t="shared" si="22"/>
        <v>0.64381656955904454</v>
      </c>
      <c r="O35" s="27">
        <f t="shared" si="17"/>
        <v>5.6487252372414423</v>
      </c>
      <c r="P35" s="143">
        <f t="shared" si="18"/>
        <v>5.1504349218208025</v>
      </c>
      <c r="Q35" s="52">
        <f t="shared" si="23"/>
        <v>-8.8212878922746124E-2</v>
      </c>
    </row>
    <row r="36" spans="1:17" ht="20.100000000000001" customHeight="1">
      <c r="A36" s="32"/>
      <c r="B36" s="33" t="s">
        <v>9</v>
      </c>
      <c r="C36" s="211">
        <v>332.33</v>
      </c>
      <c r="D36" s="212">
        <v>224.87</v>
      </c>
      <c r="E36" s="218">
        <f t="shared" si="24"/>
        <v>1.3606694429787874E-3</v>
      </c>
      <c r="F36" s="219">
        <f t="shared" si="25"/>
        <v>1.137920268157917E-3</v>
      </c>
      <c r="G36" s="52">
        <f t="shared" si="19"/>
        <v>-0.32335329341317359</v>
      </c>
      <c r="I36" s="310">
        <v>133.54500000000002</v>
      </c>
      <c r="J36" s="311">
        <v>121.13799999999999</v>
      </c>
      <c r="K36" s="218">
        <f t="shared" si="20"/>
        <v>2.1333155696812798E-3</v>
      </c>
      <c r="L36" s="219">
        <f t="shared" si="21"/>
        <v>2.16952400298079E-3</v>
      </c>
      <c r="M36" s="52">
        <f t="shared" si="22"/>
        <v>-9.2905013291400079E-2</v>
      </c>
      <c r="O36" s="27">
        <f t="shared" si="17"/>
        <v>4.0184455210182657</v>
      </c>
      <c r="P36" s="143">
        <f t="shared" si="18"/>
        <v>5.3870236136434375</v>
      </c>
      <c r="Q36" s="52">
        <f t="shared" si="23"/>
        <v>0.34057400690562978</v>
      </c>
    </row>
    <row r="37" spans="1:17" ht="20.100000000000001" customHeight="1">
      <c r="A37" s="8" t="s">
        <v>115</v>
      </c>
      <c r="B37" s="3"/>
      <c r="C37" s="19">
        <v>250.28</v>
      </c>
      <c r="D37" s="140">
        <v>290.27</v>
      </c>
      <c r="E37" s="214">
        <f t="shared" si="24"/>
        <v>1.0247294803019016E-3</v>
      </c>
      <c r="F37" s="215">
        <f t="shared" si="25"/>
        <v>1.4688669730875553E-3</v>
      </c>
      <c r="G37" s="54">
        <f>(D37-C37)/C37</f>
        <v>0.15978104522934305</v>
      </c>
      <c r="I37" s="308">
        <v>61.259</v>
      </c>
      <c r="J37" s="309">
        <v>78.494</v>
      </c>
      <c r="K37" s="214">
        <f>I37/$I$40</f>
        <v>9.7858233915987507E-4</v>
      </c>
      <c r="L37" s="215">
        <f>J37/$J$40</f>
        <v>1.4057902317189828E-3</v>
      </c>
      <c r="M37" s="54">
        <f>(J37-I37)/I37</f>
        <v>0.28134641440441405</v>
      </c>
      <c r="O37" s="238">
        <f t="shared" si="17"/>
        <v>2.4476186670928559</v>
      </c>
      <c r="P37" s="239">
        <f t="shared" si="18"/>
        <v>2.7041719778137594</v>
      </c>
      <c r="Q37" s="54">
        <f t="shared" si="23"/>
        <v>0.10481751678484423</v>
      </c>
    </row>
    <row r="38" spans="1:17" ht="20.100000000000001" customHeight="1">
      <c r="A38" s="8" t="s">
        <v>10</v>
      </c>
      <c r="C38" s="19">
        <v>1373.2399999999993</v>
      </c>
      <c r="D38" s="140">
        <v>323.22000000000003</v>
      </c>
      <c r="E38" s="214">
        <f t="shared" si="24"/>
        <v>5.6225008451725369E-3</v>
      </c>
      <c r="F38" s="215">
        <f t="shared" si="25"/>
        <v>1.6356054123449193E-3</v>
      </c>
      <c r="G38" s="52">
        <f t="shared" si="19"/>
        <v>-0.76462963502373937</v>
      </c>
      <c r="I38" s="308">
        <v>405.06200000000013</v>
      </c>
      <c r="J38" s="309">
        <v>111.416</v>
      </c>
      <c r="K38" s="214">
        <f t="shared" si="20"/>
        <v>6.470665852605779E-3</v>
      </c>
      <c r="L38" s="215">
        <f t="shared" si="21"/>
        <v>1.9954076038576473E-3</v>
      </c>
      <c r="M38" s="52">
        <f t="shared" si="22"/>
        <v>-0.72494087324903356</v>
      </c>
      <c r="O38" s="27">
        <f t="shared" si="17"/>
        <v>2.9496810462847014</v>
      </c>
      <c r="P38" s="143">
        <f t="shared" si="18"/>
        <v>3.4470639193119235</v>
      </c>
      <c r="Q38" s="52">
        <f t="shared" si="23"/>
        <v>0.16862259519676046</v>
      </c>
    </row>
    <row r="39" spans="1:17" ht="20.100000000000001" customHeight="1" thickBot="1">
      <c r="A39" s="8" t="s">
        <v>11</v>
      </c>
      <c r="B39" s="10"/>
      <c r="C39" s="21">
        <v>3387.47</v>
      </c>
      <c r="D39" s="142">
        <v>2888.2100000000005</v>
      </c>
      <c r="E39" s="220">
        <f>C39/$C$40</f>
        <v>1.3869427731493855E-2</v>
      </c>
      <c r="F39" s="221">
        <f>D39/$D$40</f>
        <v>1.4615345300379678E-2</v>
      </c>
      <c r="G39" s="55">
        <f t="shared" si="19"/>
        <v>-0.14738433107894663</v>
      </c>
      <c r="I39" s="312">
        <v>596.71999999999991</v>
      </c>
      <c r="J39" s="313">
        <v>524.39399999999989</v>
      </c>
      <c r="K39" s="220">
        <f t="shared" si="20"/>
        <v>9.5323079616624583E-3</v>
      </c>
      <c r="L39" s="221">
        <f t="shared" si="21"/>
        <v>9.391647294978522E-3</v>
      </c>
      <c r="M39" s="55">
        <f t="shared" si="22"/>
        <v>-0.12120592572730934</v>
      </c>
      <c r="O39" s="240">
        <f t="shared" si="17"/>
        <v>1.7615506557991656</v>
      </c>
      <c r="P39" s="241">
        <f t="shared" si="18"/>
        <v>1.8156366746185346</v>
      </c>
      <c r="Q39" s="55">
        <f>(P39-O39)/O39</f>
        <v>3.0703640932103503E-2</v>
      </c>
    </row>
    <row r="40" spans="1:17" ht="26.25" customHeight="1" thickBot="1">
      <c r="A40" s="12" t="s">
        <v>12</v>
      </c>
      <c r="B40" s="48"/>
      <c r="C40" s="213">
        <f>C28+C29+C30+C33+C37+C38+C39</f>
        <v>244240.06999999995</v>
      </c>
      <c r="D40" s="226">
        <f>D28+D29+D30+D33+D37+D38+D39</f>
        <v>197614.90000000002</v>
      </c>
      <c r="E40" s="222">
        <f>C40/$C$40</f>
        <v>1</v>
      </c>
      <c r="F40" s="223">
        <f>D40/$D$40</f>
        <v>1</v>
      </c>
      <c r="G40" s="55">
        <f t="shared" si="19"/>
        <v>-0.19089893808169944</v>
      </c>
      <c r="H40" s="1"/>
      <c r="I40" s="213">
        <f>I28+I29+I30+I33+I37+I38+I39</f>
        <v>62599.740000000005</v>
      </c>
      <c r="J40" s="226">
        <f>J28+J29+J30+J33+J37+J38+J39</f>
        <v>55836.210999999988</v>
      </c>
      <c r="K40" s="222">
        <f>K28+K29+K30+K33+K37+K38+K39</f>
        <v>1</v>
      </c>
      <c r="L40" s="223">
        <f>L28+L29+L30+L33+L37+L38+L39</f>
        <v>0.99999999999999989</v>
      </c>
      <c r="M40" s="55">
        <f t="shared" si="22"/>
        <v>-0.10804404299442803</v>
      </c>
      <c r="N40" s="1"/>
      <c r="O40" s="24">
        <f t="shared" si="17"/>
        <v>2.5630413551715741</v>
      </c>
      <c r="P40" s="242">
        <f t="shared" si="18"/>
        <v>2.825506123273092</v>
      </c>
      <c r="Q40" s="55">
        <f>(P40-O40)/O40</f>
        <v>0.10240364150657576</v>
      </c>
    </row>
    <row r="42" spans="1:17">
      <c r="A42" s="1"/>
    </row>
    <row r="43" spans="1:17" ht="8.25" customHeight="1" thickBot="1"/>
    <row r="44" spans="1:17" ht="15" customHeight="1">
      <c r="A44" s="441" t="s">
        <v>15</v>
      </c>
      <c r="B44" s="428"/>
      <c r="C44" s="456" t="s">
        <v>1</v>
      </c>
      <c r="D44" s="457"/>
      <c r="E44" s="454" t="s">
        <v>103</v>
      </c>
      <c r="F44" s="454"/>
      <c r="G44" s="130" t="s">
        <v>0</v>
      </c>
      <c r="I44" s="458">
        <v>1000</v>
      </c>
      <c r="J44" s="457"/>
      <c r="K44" s="454" t="s">
        <v>103</v>
      </c>
      <c r="L44" s="454"/>
      <c r="M44" s="130" t="s">
        <v>0</v>
      </c>
      <c r="O44" s="464" t="s">
        <v>22</v>
      </c>
      <c r="P44" s="454"/>
      <c r="Q44" s="130" t="s">
        <v>0</v>
      </c>
    </row>
    <row r="45" spans="1:17" ht="15" customHeight="1">
      <c r="A45" s="455"/>
      <c r="B45" s="429"/>
      <c r="C45" s="459" t="str">
        <f>C5</f>
        <v>jan-fev</v>
      </c>
      <c r="D45" s="460"/>
      <c r="E45" s="461" t="str">
        <f>C25</f>
        <v>jan-fev</v>
      </c>
      <c r="F45" s="461"/>
      <c r="G45" s="131" t="str">
        <f>G25</f>
        <v>2026 /2025</v>
      </c>
      <c r="I45" s="462" t="str">
        <f>C5</f>
        <v>jan-fev</v>
      </c>
      <c r="J45" s="460"/>
      <c r="K45" s="450" t="str">
        <f>C25</f>
        <v>jan-fev</v>
      </c>
      <c r="L45" s="451"/>
      <c r="M45" s="131" t="str">
        <f>G45</f>
        <v>2026 /2025</v>
      </c>
      <c r="O45" s="462" t="str">
        <f>C5</f>
        <v>jan-fev</v>
      </c>
      <c r="P45" s="460"/>
      <c r="Q45" s="131" t="str">
        <f>Q25</f>
        <v>2026 /2025</v>
      </c>
    </row>
    <row r="46" spans="1:17" ht="15.75" customHeight="1">
      <c r="A46" s="455"/>
      <c r="B46" s="429"/>
      <c r="C46" s="139">
        <f>C6</f>
        <v>2025</v>
      </c>
      <c r="D46" s="137">
        <f>D6</f>
        <v>2026</v>
      </c>
      <c r="E46" s="68">
        <f>C26</f>
        <v>2025</v>
      </c>
      <c r="F46" s="137">
        <f>D26</f>
        <v>2026</v>
      </c>
      <c r="G46" s="131" t="s">
        <v>1</v>
      </c>
      <c r="I46" s="16">
        <f>C6</f>
        <v>2025</v>
      </c>
      <c r="J46" s="138">
        <f>D6</f>
        <v>2026</v>
      </c>
      <c r="K46" s="136">
        <f>C26</f>
        <v>2025</v>
      </c>
      <c r="L46" s="137">
        <f>D26</f>
        <v>2026</v>
      </c>
      <c r="M46" s="260">
        <v>1000</v>
      </c>
      <c r="O46" s="16">
        <f>O26</f>
        <v>2025</v>
      </c>
      <c r="P46" s="138">
        <f>P26</f>
        <v>2026</v>
      </c>
      <c r="Q46" s="131"/>
    </row>
    <row r="47" spans="1:17" s="267" customFormat="1" ht="15.75" customHeight="1">
      <c r="A47" s="23" t="s">
        <v>108</v>
      </c>
      <c r="B47" s="15"/>
      <c r="C47" s="78">
        <f>C48+C49</f>
        <v>140374.26999999996</v>
      </c>
      <c r="D47" s="210">
        <f>D48+D49</f>
        <v>133044.42999999991</v>
      </c>
      <c r="E47" s="216">
        <f>C47/$C$60</f>
        <v>0.48157561864048881</v>
      </c>
      <c r="F47" s="217">
        <f>D47/$D$60</f>
        <v>0.51563007827751162</v>
      </c>
      <c r="G47" s="53">
        <f>(D47-C47)/C47</f>
        <v>-5.2216406895651581E-2</v>
      </c>
      <c r="H47"/>
      <c r="I47" s="78">
        <f>I48+I49</f>
        <v>45619.744000000006</v>
      </c>
      <c r="J47" s="210">
        <f>J48+J49</f>
        <v>41983.12900000003</v>
      </c>
      <c r="K47" s="216">
        <f>I47/$I$60</f>
        <v>0.56724633632286181</v>
      </c>
      <c r="L47" s="217">
        <f>J47/$J$60</f>
        <v>0.60333846353160525</v>
      </c>
      <c r="M47" s="53">
        <f>(J47-I47)/I47</f>
        <v>-7.97158133986893E-2</v>
      </c>
      <c r="N47"/>
      <c r="O47" s="63">
        <f t="shared" ref="O47" si="26">(I47/C47)*10</f>
        <v>3.2498650927979904</v>
      </c>
      <c r="P47" s="237">
        <f t="shared" ref="P47" si="27">(J47/D47)*10</f>
        <v>3.1555720897146959</v>
      </c>
      <c r="Q47" s="53">
        <f>(P47-O47)/O47</f>
        <v>-2.9014436104519144E-2</v>
      </c>
    </row>
    <row r="48" spans="1:17" ht="20.100000000000001" customHeight="1">
      <c r="A48" s="8" t="s">
        <v>4</v>
      </c>
      <c r="C48" s="19">
        <v>73262.839999999982</v>
      </c>
      <c r="D48" s="140">
        <v>71870.44999999991</v>
      </c>
      <c r="E48" s="214">
        <f>C48/$C$60</f>
        <v>0.25133949046615989</v>
      </c>
      <c r="F48" s="215">
        <f>D48/$D$60</f>
        <v>0.27854278273310629</v>
      </c>
      <c r="G48" s="52">
        <f>(D48-C48)/C48</f>
        <v>-1.9005405741847742E-2</v>
      </c>
      <c r="I48" s="19">
        <v>27968.827000000008</v>
      </c>
      <c r="J48" s="140">
        <v>25821.231000000018</v>
      </c>
      <c r="K48" s="214">
        <f>I48/$I$60</f>
        <v>0.34777079518460124</v>
      </c>
      <c r="L48" s="215">
        <f>J48/$J$60</f>
        <v>0.37107624441319403</v>
      </c>
      <c r="M48" s="52">
        <f>(J48-I48)/I48</f>
        <v>-7.678534391163383E-2</v>
      </c>
      <c r="O48" s="27">
        <f t="shared" ref="O48:O60" si="28">(I48/C48)*10</f>
        <v>3.8176007099915887</v>
      </c>
      <c r="P48" s="143">
        <f t="shared" ref="P48:P60" si="29">(J48/D48)*10</f>
        <v>3.5927465321283019</v>
      </c>
      <c r="Q48" s="52">
        <f>(P48-O48)/O48</f>
        <v>-5.8899344102380548E-2</v>
      </c>
    </row>
    <row r="49" spans="1:17" ht="20.100000000000001" customHeight="1">
      <c r="A49" s="8" t="s">
        <v>5</v>
      </c>
      <c r="C49" s="19">
        <v>67111.429999999978</v>
      </c>
      <c r="D49" s="140">
        <v>61173.979999999996</v>
      </c>
      <c r="E49" s="214">
        <f>C49/$C$60</f>
        <v>0.23023612817432895</v>
      </c>
      <c r="F49" s="215">
        <f>D49/$D$60</f>
        <v>0.23708729554440539</v>
      </c>
      <c r="G49" s="52">
        <f>(D49-C49)/C49</f>
        <v>-8.8471516699912142E-2</v>
      </c>
      <c r="I49" s="19">
        <v>17650.916999999998</v>
      </c>
      <c r="J49" s="140">
        <v>16161.898000000008</v>
      </c>
      <c r="K49" s="214">
        <f>I49/$I$60</f>
        <v>0.21947554113826059</v>
      </c>
      <c r="L49" s="215">
        <f>J49/$J$60</f>
        <v>0.23226221911841116</v>
      </c>
      <c r="M49" s="52">
        <f>(J49-I49)/I49</f>
        <v>-8.4359299859604428E-2</v>
      </c>
      <c r="O49" s="27">
        <f t="shared" si="28"/>
        <v>2.6300910292032227</v>
      </c>
      <c r="P49" s="143">
        <f t="shared" si="29"/>
        <v>2.6419562696427485</v>
      </c>
      <c r="Q49" s="52">
        <f>(P49-O49)/O49</f>
        <v>4.5113421200179502E-3</v>
      </c>
    </row>
    <row r="50" spans="1:17" ht="20.100000000000001" customHeight="1">
      <c r="A50" s="23" t="s">
        <v>38</v>
      </c>
      <c r="B50" s="15"/>
      <c r="C50" s="78">
        <f>C51+C52</f>
        <v>128449.45999999985</v>
      </c>
      <c r="D50" s="210">
        <f>D51+D52</f>
        <v>104096.49999999997</v>
      </c>
      <c r="E50" s="216">
        <f>C50/$C$60</f>
        <v>0.44066571575785696</v>
      </c>
      <c r="F50" s="217">
        <f>D50/$D$60</f>
        <v>0.40343880945196287</v>
      </c>
      <c r="G50" s="53">
        <f>(D50-C50)/C50</f>
        <v>-0.18959176628691085</v>
      </c>
      <c r="I50" s="78">
        <f>I51+I52</f>
        <v>16716.277000000013</v>
      </c>
      <c r="J50" s="210">
        <f>J51+J52</f>
        <v>12681.118000000009</v>
      </c>
      <c r="K50" s="216">
        <f>I50/$I$60</f>
        <v>0.20785401349924554</v>
      </c>
      <c r="L50" s="217">
        <f>J50/$J$60</f>
        <v>0.18224001955602173</v>
      </c>
      <c r="M50" s="53">
        <f>(J50-I50)/I50</f>
        <v>-0.24139101068976065</v>
      </c>
      <c r="O50" s="63">
        <f t="shared" si="28"/>
        <v>1.3013894336340559</v>
      </c>
      <c r="P50" s="237">
        <f t="shared" si="29"/>
        <v>1.2182079128500971</v>
      </c>
      <c r="Q50" s="53">
        <f>(P50-O50)/O50</f>
        <v>-6.3917470538914042E-2</v>
      </c>
    </row>
    <row r="51" spans="1:17" ht="20.100000000000001" customHeight="1">
      <c r="A51" s="8"/>
      <c r="B51" t="s">
        <v>6</v>
      </c>
      <c r="C51" s="31">
        <v>126757.94999999985</v>
      </c>
      <c r="D51" s="141">
        <v>101503.62999999998</v>
      </c>
      <c r="E51" s="214">
        <f t="shared" ref="E51:E57" si="30">C51/$C$60</f>
        <v>0.43486272939371362</v>
      </c>
      <c r="F51" s="215">
        <f t="shared" ref="F51:F57" si="31">D51/$D$60</f>
        <v>0.39338982234995939</v>
      </c>
      <c r="G51" s="52">
        <f t="shared" ref="G51:G59" si="32">(D51-C51)/C51</f>
        <v>-0.19923263195720589</v>
      </c>
      <c r="I51" s="31">
        <v>16260.435000000012</v>
      </c>
      <c r="J51" s="141">
        <v>12076.02000000001</v>
      </c>
      <c r="K51" s="214">
        <f t="shared" ref="K51:K58" si="33">I51/$I$60</f>
        <v>0.20218596975831427</v>
      </c>
      <c r="L51" s="215">
        <f t="shared" ref="L51:L58" si="34">J51/$J$60</f>
        <v>0.17354417181189463</v>
      </c>
      <c r="M51" s="52">
        <f t="shared" ref="M51:M58" si="35">(J51-I51)/I51</f>
        <v>-0.25733721145836502</v>
      </c>
      <c r="O51" s="27">
        <f t="shared" si="28"/>
        <v>1.2827940969383009</v>
      </c>
      <c r="P51" s="143">
        <f t="shared" si="29"/>
        <v>1.1897131166639077</v>
      </c>
      <c r="Q51" s="52">
        <f t="shared" ref="Q51:Q58" si="36">(P51-O51)/O51</f>
        <v>-7.2561123017757551E-2</v>
      </c>
    </row>
    <row r="52" spans="1:17" ht="20.100000000000001" customHeight="1">
      <c r="A52" s="8"/>
      <c r="B52" t="s">
        <v>39</v>
      </c>
      <c r="C52" s="31">
        <v>1691.5099999999998</v>
      </c>
      <c r="D52" s="141">
        <v>2592.8699999999994</v>
      </c>
      <c r="E52" s="218">
        <f t="shared" si="30"/>
        <v>5.8029863641433244E-3</v>
      </c>
      <c r="F52" s="219">
        <f t="shared" si="31"/>
        <v>1.0048987102003536E-2</v>
      </c>
      <c r="G52" s="52">
        <f t="shared" si="32"/>
        <v>0.53287299513452469</v>
      </c>
      <c r="I52" s="31">
        <v>455.8420000000001</v>
      </c>
      <c r="J52" s="141">
        <v>605.09799999999973</v>
      </c>
      <c r="K52" s="218">
        <f t="shared" si="33"/>
        <v>5.6680437409312515E-3</v>
      </c>
      <c r="L52" s="219">
        <f t="shared" si="34"/>
        <v>8.6958477441270964E-3</v>
      </c>
      <c r="M52" s="52">
        <f t="shared" si="35"/>
        <v>0.32742924083344582</v>
      </c>
      <c r="O52" s="27">
        <f t="shared" si="28"/>
        <v>2.6948820876022022</v>
      </c>
      <c r="P52" s="143">
        <f t="shared" si="29"/>
        <v>2.3336997227010987</v>
      </c>
      <c r="Q52" s="52">
        <f t="shared" si="36"/>
        <v>-0.13402529430238228</v>
      </c>
    </row>
    <row r="53" spans="1:17" ht="20.100000000000001" customHeight="1">
      <c r="A53" s="23" t="s">
        <v>114</v>
      </c>
      <c r="B53" s="15"/>
      <c r="C53" s="78">
        <f>SUM(C54:C56)</f>
        <v>18228.829999999994</v>
      </c>
      <c r="D53" s="210">
        <f>SUM(D54:D56)</f>
        <v>15560.730000000005</v>
      </c>
      <c r="E53" s="216">
        <f>C53/$C$60</f>
        <v>6.2536817355077268E-2</v>
      </c>
      <c r="F53" s="217">
        <f>D53/$D$60</f>
        <v>6.0307526049419975E-2</v>
      </c>
      <c r="G53" s="53">
        <f>(D53-C53)/C53</f>
        <v>-0.14636704604738704</v>
      </c>
      <c r="I53" s="78">
        <f>SUM(I54:I56)</f>
        <v>16204.572999999997</v>
      </c>
      <c r="J53" s="210">
        <f>SUM(J54:J56)</f>
        <v>12687.653</v>
      </c>
      <c r="K53" s="216">
        <f t="shared" si="33"/>
        <v>0.20149136886709321</v>
      </c>
      <c r="L53" s="217">
        <f t="shared" si="34"/>
        <v>0.1823339338723933</v>
      </c>
      <c r="M53" s="53">
        <f t="shared" si="35"/>
        <v>-0.21703256235138052</v>
      </c>
      <c r="O53" s="63">
        <f t="shared" si="28"/>
        <v>8.889529936918608</v>
      </c>
      <c r="P53" s="237">
        <f t="shared" si="29"/>
        <v>8.1536361083316748</v>
      </c>
      <c r="Q53" s="53">
        <f t="shared" si="36"/>
        <v>-8.2782085645578832E-2</v>
      </c>
    </row>
    <row r="54" spans="1:17" ht="20.100000000000001" customHeight="1">
      <c r="A54" s="8"/>
      <c r="B54" s="3" t="s">
        <v>7</v>
      </c>
      <c r="C54" s="31">
        <v>16948.999999999996</v>
      </c>
      <c r="D54" s="141">
        <v>13496.000000000005</v>
      </c>
      <c r="E54" s="214">
        <f>C54/$C$60</f>
        <v>5.8146162828399003E-2</v>
      </c>
      <c r="F54" s="215">
        <f>D54/$D$60</f>
        <v>5.2305410579257659E-2</v>
      </c>
      <c r="G54" s="52">
        <f>(D54-C54)/C54</f>
        <v>-0.20372883355950155</v>
      </c>
      <c r="I54" s="31">
        <v>14949.396999999997</v>
      </c>
      <c r="J54" s="141">
        <v>11238.062</v>
      </c>
      <c r="K54" s="214">
        <f t="shared" si="33"/>
        <v>0.18588422325399237</v>
      </c>
      <c r="L54" s="215">
        <f t="shared" si="34"/>
        <v>0.16150189901645765</v>
      </c>
      <c r="M54" s="52">
        <f t="shared" si="35"/>
        <v>-0.24825984619981648</v>
      </c>
      <c r="O54" s="27">
        <f t="shared" si="28"/>
        <v>8.8202236120125086</v>
      </c>
      <c r="P54" s="143">
        <f t="shared" si="29"/>
        <v>8.3269576170717219</v>
      </c>
      <c r="Q54" s="52">
        <f t="shared" si="36"/>
        <v>-5.5924431923584567E-2</v>
      </c>
    </row>
    <row r="55" spans="1:17" ht="20.100000000000001" customHeight="1">
      <c r="A55" s="8"/>
      <c r="B55" s="3" t="s">
        <v>8</v>
      </c>
      <c r="C55" s="31">
        <v>1194.6600000000001</v>
      </c>
      <c r="D55" s="141">
        <v>1625.1700000000003</v>
      </c>
      <c r="E55" s="214">
        <f t="shared" si="30"/>
        <v>4.0984656843810951E-3</v>
      </c>
      <c r="F55" s="215">
        <f t="shared" si="31"/>
        <v>6.2985465405373557E-3</v>
      </c>
      <c r="G55" s="52">
        <f t="shared" si="32"/>
        <v>0.36036194398406257</v>
      </c>
      <c r="I55" s="31">
        <v>1163.809</v>
      </c>
      <c r="J55" s="141">
        <v>1232.2610000000002</v>
      </c>
      <c r="K55" s="214">
        <f t="shared" si="33"/>
        <v>1.4471067427067837E-2</v>
      </c>
      <c r="L55" s="215">
        <f t="shared" si="34"/>
        <v>1.770879103389171E-2</v>
      </c>
      <c r="M55" s="52">
        <f t="shared" si="35"/>
        <v>5.8817211415275385E-2</v>
      </c>
      <c r="O55" s="27">
        <f t="shared" si="28"/>
        <v>9.741759161602463</v>
      </c>
      <c r="P55" s="143">
        <f t="shared" si="29"/>
        <v>7.5823513847782076</v>
      </c>
      <c r="Q55" s="52">
        <f t="shared" si="36"/>
        <v>-0.22166507516790687</v>
      </c>
    </row>
    <row r="56" spans="1:17" ht="20.100000000000001" customHeight="1">
      <c r="A56" s="32"/>
      <c r="B56" s="33" t="s">
        <v>9</v>
      </c>
      <c r="C56" s="211">
        <v>85.17</v>
      </c>
      <c r="D56" s="212">
        <v>439.55999999999983</v>
      </c>
      <c r="E56" s="218">
        <f t="shared" si="30"/>
        <v>2.9218884229717057E-4</v>
      </c>
      <c r="F56" s="219">
        <f t="shared" si="31"/>
        <v>1.7035689296249614E-3</v>
      </c>
      <c r="G56" s="52">
        <f t="shared" si="32"/>
        <v>4.1609721733004559</v>
      </c>
      <c r="I56" s="211">
        <v>91.367000000000004</v>
      </c>
      <c r="J56" s="212">
        <v>217.33</v>
      </c>
      <c r="K56" s="218">
        <f t="shared" si="33"/>
        <v>1.1360781860330236E-3</v>
      </c>
      <c r="L56" s="219">
        <f t="shared" si="34"/>
        <v>3.1232438220439381E-3</v>
      </c>
      <c r="M56" s="52">
        <f t="shared" si="35"/>
        <v>1.378648746265063</v>
      </c>
      <c r="O56" s="27">
        <f t="shared" si="28"/>
        <v>10.727603616296818</v>
      </c>
      <c r="P56" s="143">
        <f t="shared" si="29"/>
        <v>4.9442624442624465</v>
      </c>
      <c r="Q56" s="52">
        <f t="shared" si="36"/>
        <v>-0.53910839539677069</v>
      </c>
    </row>
    <row r="57" spans="1:17" ht="20.100000000000001" customHeight="1">
      <c r="A57" s="8" t="s">
        <v>115</v>
      </c>
      <c r="B57" s="3"/>
      <c r="C57" s="19">
        <v>99.470000000000013</v>
      </c>
      <c r="D57" s="140">
        <v>627.76</v>
      </c>
      <c r="E57" s="214">
        <f t="shared" si="30"/>
        <v>3.4124720140072279E-4</v>
      </c>
      <c r="F57" s="215">
        <f t="shared" si="31"/>
        <v>2.4329612140808221E-3</v>
      </c>
      <c r="G57" s="54">
        <f t="shared" si="32"/>
        <v>5.311048557353975</v>
      </c>
      <c r="I57" s="19">
        <v>201.803</v>
      </c>
      <c r="J57" s="140">
        <v>227.20099999999999</v>
      </c>
      <c r="K57" s="214">
        <f t="shared" si="33"/>
        <v>2.5092646817343489E-3</v>
      </c>
      <c r="L57" s="215">
        <f t="shared" si="34"/>
        <v>3.2650997083338916E-3</v>
      </c>
      <c r="M57" s="54">
        <f t="shared" si="35"/>
        <v>0.12585541344776835</v>
      </c>
      <c r="O57" s="238">
        <f t="shared" si="28"/>
        <v>20.287825475017591</v>
      </c>
      <c r="P57" s="239">
        <f t="shared" si="29"/>
        <v>3.6192334650184783</v>
      </c>
      <c r="Q57" s="54">
        <f t="shared" si="36"/>
        <v>-0.82160564869432662</v>
      </c>
    </row>
    <row r="58" spans="1:17" ht="20.100000000000001" customHeight="1">
      <c r="A58" s="8" t="s">
        <v>10</v>
      </c>
      <c r="C58" s="19">
        <v>1324.6000000000008</v>
      </c>
      <c r="D58" s="140">
        <v>2663.3199999999997</v>
      </c>
      <c r="E58" s="214">
        <f>C58/$C$60</f>
        <v>4.5442449278716964E-3</v>
      </c>
      <c r="F58" s="215">
        <f>D58/$D$60</f>
        <v>1.032202475577567E-2</v>
      </c>
      <c r="G58" s="52">
        <f t="shared" si="32"/>
        <v>1.0106598218330047</v>
      </c>
      <c r="I58" s="19">
        <v>1085.9570000000001</v>
      </c>
      <c r="J58" s="140">
        <v>1624.8129999999996</v>
      </c>
      <c r="K58" s="214">
        <f t="shared" si="33"/>
        <v>1.350303784374954E-2</v>
      </c>
      <c r="L58" s="215">
        <f t="shared" si="34"/>
        <v>2.3350145696529129E-2</v>
      </c>
      <c r="M58" s="52">
        <f t="shared" si="35"/>
        <v>0.49620380917476425</v>
      </c>
      <c r="O58" s="27">
        <f t="shared" si="28"/>
        <v>8.1983768684885963</v>
      </c>
      <c r="P58" s="143">
        <f t="shared" si="29"/>
        <v>6.100705134944354</v>
      </c>
      <c r="Q58" s="52">
        <f t="shared" si="36"/>
        <v>-0.25586427254971467</v>
      </c>
    </row>
    <row r="59" spans="1:17" ht="20.100000000000001" customHeight="1" thickBot="1">
      <c r="A59" s="8" t="s">
        <v>11</v>
      </c>
      <c r="B59" s="10"/>
      <c r="C59" s="21">
        <v>3012.94</v>
      </c>
      <c r="D59" s="142">
        <v>2030.28</v>
      </c>
      <c r="E59" s="220">
        <f>C59/$C$60</f>
        <v>1.0336356117304652E-2</v>
      </c>
      <c r="F59" s="221">
        <f>D59/$D$60</f>
        <v>7.8686002512489035E-3</v>
      </c>
      <c r="G59" s="55">
        <f t="shared" si="32"/>
        <v>-0.32614655452813535</v>
      </c>
      <c r="I59" s="21">
        <v>594.80800000000022</v>
      </c>
      <c r="J59" s="142">
        <v>380.791</v>
      </c>
      <c r="K59" s="220">
        <f>I59/$I$60</f>
        <v>7.3959787853156052E-3</v>
      </c>
      <c r="L59" s="221">
        <f>J59/$J$60</f>
        <v>5.472337635116795E-3</v>
      </c>
      <c r="M59" s="55">
        <f>(J59-I59)/I59</f>
        <v>-0.35980854326101891</v>
      </c>
      <c r="O59" s="240">
        <f t="shared" si="28"/>
        <v>1.9741780453643294</v>
      </c>
      <c r="P59" s="241">
        <f t="shared" si="29"/>
        <v>1.8755590361920524</v>
      </c>
      <c r="Q59" s="55">
        <f>(P59-O59)/O59</f>
        <v>-4.9954465557880863E-2</v>
      </c>
    </row>
    <row r="60" spans="1:17" ht="26.25" customHeight="1" thickBot="1">
      <c r="A60" s="12" t="s">
        <v>12</v>
      </c>
      <c r="B60" s="48"/>
      <c r="C60" s="213">
        <f>C48+C49+C50+C53+C57+C58+C59</f>
        <v>291489.56999999977</v>
      </c>
      <c r="D60" s="226">
        <f>D48+D49+D50+D53+D57+D58+D59</f>
        <v>258023.0199999999</v>
      </c>
      <c r="E60" s="222">
        <f>E48+E49+E50+E53+E57+E58+E59</f>
        <v>1</v>
      </c>
      <c r="F60" s="223">
        <f>F48+F49+F50+F53+F57+F58+F59</f>
        <v>1</v>
      </c>
      <c r="G60" s="55">
        <f>(D60-C60)/C60</f>
        <v>-0.11481216978020825</v>
      </c>
      <c r="H60" s="1"/>
      <c r="I60" s="213">
        <f>I48+I49+I50+I53+I57+I58+I59</f>
        <v>80423.162000000011</v>
      </c>
      <c r="J60" s="226">
        <f>J48+J49+J50+J53+J57+J58+J59</f>
        <v>69584.705000000031</v>
      </c>
      <c r="K60" s="222">
        <f>K48+K49+K50+K53+K57+K58+K59</f>
        <v>1</v>
      </c>
      <c r="L60" s="223">
        <f>L48+L49+L50+L53+L57+L58+L59</f>
        <v>1.0000000000000002</v>
      </c>
      <c r="M60" s="55">
        <f>(J60-I60)/I60</f>
        <v>-0.13476785456408663</v>
      </c>
      <c r="N60" s="1"/>
      <c r="O60" s="24">
        <f t="shared" si="28"/>
        <v>2.7590408123350718</v>
      </c>
      <c r="P60" s="242">
        <f t="shared" si="29"/>
        <v>2.6968409640349167</v>
      </c>
      <c r="Q60" s="55">
        <f>(P60-O60)/O60</f>
        <v>-2.2544011680462689E-2</v>
      </c>
    </row>
    <row r="63" spans="1:17">
      <c r="D63" s="2"/>
      <c r="E63" s="2"/>
      <c r="F63" s="2"/>
      <c r="G63" s="2"/>
      <c r="H63" s="2"/>
      <c r="I63" s="2"/>
      <c r="J63" s="2"/>
    </row>
    <row r="66" spans="3:13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>
      <c r="M68" s="119"/>
    </row>
    <row r="69" spans="3:13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7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8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9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1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50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8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51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5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2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9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8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6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8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A2DACCF3-D0E6-4C6F-82BE-ADF4684202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23EA9779-3196-47A6-A711-C23BCFC30B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zoomScaleNormal="100" workbookViewId="0"/>
  </sheetViews>
  <sheetFormatPr defaultRowHeight="1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>
      <c r="A1" s="4" t="s">
        <v>156</v>
      </c>
    </row>
    <row r="3" spans="1:20" ht="8.25" customHeight="1" thickBot="1">
      <c r="Q3" s="10"/>
    </row>
    <row r="4" spans="1:20">
      <c r="A4" s="441" t="s">
        <v>3</v>
      </c>
      <c r="B4" s="428"/>
      <c r="C4" s="456" t="s">
        <v>1</v>
      </c>
      <c r="D4" s="457"/>
      <c r="E4" s="454" t="s">
        <v>102</v>
      </c>
      <c r="F4" s="454"/>
      <c r="G4" s="130" t="s">
        <v>0</v>
      </c>
      <c r="I4" s="458">
        <v>1000</v>
      </c>
      <c r="J4" s="454"/>
      <c r="K4" s="452" t="s">
        <v>102</v>
      </c>
      <c r="L4" s="453"/>
      <c r="M4" s="130" t="s">
        <v>0</v>
      </c>
      <c r="O4" s="464" t="s">
        <v>22</v>
      </c>
      <c r="P4" s="454"/>
      <c r="Q4" s="130" t="s">
        <v>0</v>
      </c>
    </row>
    <row r="5" spans="1:20">
      <c r="A5" s="455"/>
      <c r="B5" s="429"/>
      <c r="C5" s="459" t="s">
        <v>56</v>
      </c>
      <c r="D5" s="460"/>
      <c r="E5" s="461" t="str">
        <f>C5</f>
        <v>fev</v>
      </c>
      <c r="F5" s="461"/>
      <c r="G5" s="131" t="s">
        <v>155</v>
      </c>
      <c r="I5" s="462" t="str">
        <f>C5</f>
        <v>fev</v>
      </c>
      <c r="J5" s="461"/>
      <c r="K5" s="463" t="str">
        <f>C5</f>
        <v>fev</v>
      </c>
      <c r="L5" s="451"/>
      <c r="M5" s="131" t="str">
        <f>G5</f>
        <v>2026 /2025</v>
      </c>
      <c r="O5" s="462" t="str">
        <f>C5</f>
        <v>fev</v>
      </c>
      <c r="P5" s="460"/>
      <c r="Q5" s="131" t="str">
        <f>G5</f>
        <v>2026 /2025</v>
      </c>
    </row>
    <row r="6" spans="1:20" ht="19.5" customHeight="1">
      <c r="A6" s="455"/>
      <c r="B6" s="429"/>
      <c r="C6" s="139">
        <v>2025</v>
      </c>
      <c r="D6" s="137">
        <v>2026</v>
      </c>
      <c r="E6" s="68">
        <f>C6</f>
        <v>2025</v>
      </c>
      <c r="F6" s="137">
        <f>D6</f>
        <v>2026</v>
      </c>
      <c r="G6" s="131" t="s">
        <v>1</v>
      </c>
      <c r="I6" s="16">
        <f>C6</f>
        <v>2025</v>
      </c>
      <c r="J6" s="138">
        <f>D6</f>
        <v>2026</v>
      </c>
      <c r="K6" s="136">
        <f>E6</f>
        <v>2025</v>
      </c>
      <c r="L6" s="137">
        <f>D6</f>
        <v>2026</v>
      </c>
      <c r="M6" s="260">
        <v>1000</v>
      </c>
      <c r="O6" s="16">
        <f>C6</f>
        <v>2025</v>
      </c>
      <c r="P6" s="138">
        <f>D6</f>
        <v>2026</v>
      </c>
      <c r="Q6" s="131"/>
    </row>
    <row r="7" spans="1:20" ht="19.5" customHeight="1">
      <c r="A7" s="23" t="s">
        <v>108</v>
      </c>
      <c r="B7" s="15"/>
      <c r="C7" s="78">
        <f>C8+C9</f>
        <v>123552.54000000001</v>
      </c>
      <c r="D7" s="210">
        <f>D8+D9</f>
        <v>122932.85999999997</v>
      </c>
      <c r="E7" s="216">
        <f t="shared" ref="E7:E19" si="0">C7/$C$20</f>
        <v>0.43148523734430583</v>
      </c>
      <c r="F7" s="217">
        <f t="shared" ref="F7:F19" si="1">D7/$D$20</f>
        <v>0.51057657635656406</v>
      </c>
      <c r="G7" s="53">
        <f t="shared" ref="G7:G20" si="2">(D7-C7)/C7</f>
        <v>-5.0155180945696187E-3</v>
      </c>
      <c r="I7" s="224">
        <f>I8+I9</f>
        <v>36109.207999999999</v>
      </c>
      <c r="J7" s="225">
        <f>J8+J9</f>
        <v>34151.295999999995</v>
      </c>
      <c r="K7" s="229">
        <f t="shared" ref="K7:K19" si="3">I7/$I$20</f>
        <v>0.48246191754105394</v>
      </c>
      <c r="L7" s="230">
        <f t="shared" ref="L7:L19" si="4">J7/$J$20</f>
        <v>0.52016830758689314</v>
      </c>
      <c r="M7" s="53">
        <f t="shared" ref="M7:M20" si="5">(J7-I7)/I7</f>
        <v>-5.4221959119125626E-2</v>
      </c>
      <c r="O7" s="63">
        <f t="shared" ref="O7:O20" si="6">(I7/C7)*10</f>
        <v>2.9225791715815799</v>
      </c>
      <c r="P7" s="237">
        <f t="shared" ref="P7:P20" si="7">(J7/D7)*10</f>
        <v>2.7780445358547752</v>
      </c>
      <c r="Q7" s="53">
        <f t="shared" ref="Q7:Q20" si="8">(P7-O7)/O7</f>
        <v>-4.9454480868208091E-2</v>
      </c>
    </row>
    <row r="8" spans="1:20" ht="20.100000000000001" customHeight="1">
      <c r="A8" s="8" t="s">
        <v>4</v>
      </c>
      <c r="C8" s="19">
        <v>64263.320000000007</v>
      </c>
      <c r="D8" s="140">
        <v>64548.039999999972</v>
      </c>
      <c r="E8" s="214">
        <f t="shared" si="0"/>
        <v>0.22442819777507672</v>
      </c>
      <c r="F8" s="215">
        <f t="shared" si="1"/>
        <v>0.26808712718248434</v>
      </c>
      <c r="G8" s="52">
        <f t="shared" si="2"/>
        <v>4.4305211744423527E-3</v>
      </c>
      <c r="I8" s="19">
        <v>21400.055</v>
      </c>
      <c r="J8" s="140">
        <v>20142.913999999997</v>
      </c>
      <c r="K8" s="227">
        <f t="shared" si="3"/>
        <v>0.28593015861173193</v>
      </c>
      <c r="L8" s="228">
        <f t="shared" si="4"/>
        <v>0.30680257303407565</v>
      </c>
      <c r="M8" s="52">
        <f t="shared" si="5"/>
        <v>-5.8744755562544264E-2</v>
      </c>
      <c r="O8" s="27">
        <f t="shared" si="6"/>
        <v>3.3300574884708722</v>
      </c>
      <c r="P8" s="143">
        <f t="shared" si="7"/>
        <v>3.1206081547944766</v>
      </c>
      <c r="Q8" s="52">
        <f t="shared" si="8"/>
        <v>-6.2896611965871069E-2</v>
      </c>
      <c r="R8" s="119"/>
      <c r="S8" s="293"/>
      <c r="T8" s="2"/>
    </row>
    <row r="9" spans="1:20" ht="20.100000000000001" customHeight="1">
      <c r="A9" s="8" t="s">
        <v>5</v>
      </c>
      <c r="C9" s="19">
        <v>59289.219999999994</v>
      </c>
      <c r="D9" s="140">
        <v>58384.82</v>
      </c>
      <c r="E9" s="214">
        <f t="shared" si="0"/>
        <v>0.20705703956922911</v>
      </c>
      <c r="F9" s="215">
        <f t="shared" si="1"/>
        <v>0.24248944917407969</v>
      </c>
      <c r="G9" s="52">
        <f t="shared" si="2"/>
        <v>-1.5254037749189386E-2</v>
      </c>
      <c r="I9" s="19">
        <v>14709.153000000002</v>
      </c>
      <c r="J9" s="140">
        <v>14008.381999999998</v>
      </c>
      <c r="K9" s="227">
        <f t="shared" si="3"/>
        <v>0.19653175892932206</v>
      </c>
      <c r="L9" s="228">
        <f t="shared" si="4"/>
        <v>0.21336573455281746</v>
      </c>
      <c r="M9" s="52">
        <f t="shared" si="5"/>
        <v>-4.7641832265937011E-2</v>
      </c>
      <c r="O9" s="27">
        <f t="shared" si="6"/>
        <v>2.4809152490115411</v>
      </c>
      <c r="P9" s="143">
        <f t="shared" si="7"/>
        <v>2.3993192066019899</v>
      </c>
      <c r="Q9" s="52">
        <f t="shared" si="8"/>
        <v>-3.2889492070340219E-2</v>
      </c>
      <c r="R9" s="119"/>
      <c r="S9" s="119"/>
      <c r="T9" s="2"/>
    </row>
    <row r="10" spans="1:20" ht="20.100000000000001" customHeight="1">
      <c r="A10" s="23" t="s">
        <v>38</v>
      </c>
      <c r="B10" s="15"/>
      <c r="C10" s="78">
        <f>C11+C12</f>
        <v>117075.40999999995</v>
      </c>
      <c r="D10" s="210">
        <f>D11+D12</f>
        <v>75951.289999999979</v>
      </c>
      <c r="E10" s="216">
        <f t="shared" si="0"/>
        <v>0.40886501460052455</v>
      </c>
      <c r="F10" s="217">
        <f t="shared" si="1"/>
        <v>0.31544820170997839</v>
      </c>
      <c r="G10" s="53">
        <f t="shared" si="2"/>
        <v>-0.35126180638615734</v>
      </c>
      <c r="I10" s="224">
        <f>I11+I12</f>
        <v>14326.589000000004</v>
      </c>
      <c r="J10" s="225">
        <f>J11+J12</f>
        <v>10557.757999999998</v>
      </c>
      <c r="K10" s="229">
        <f t="shared" si="3"/>
        <v>0.19142024939352237</v>
      </c>
      <c r="L10" s="230">
        <f t="shared" si="4"/>
        <v>0.16080827827945332</v>
      </c>
      <c r="M10" s="53">
        <f t="shared" si="5"/>
        <v>-0.26306547915906603</v>
      </c>
      <c r="O10" s="63">
        <f t="shared" si="6"/>
        <v>1.2237060711553358</v>
      </c>
      <c r="P10" s="237">
        <f t="shared" si="7"/>
        <v>1.3900696090876141</v>
      </c>
      <c r="Q10" s="53">
        <f t="shared" si="8"/>
        <v>0.1359505700377949</v>
      </c>
      <c r="T10" s="2"/>
    </row>
    <row r="11" spans="1:20" ht="20.100000000000001" customHeight="1">
      <c r="A11" s="8"/>
      <c r="B11" t="s">
        <v>6</v>
      </c>
      <c r="C11" s="19">
        <v>115416.61999999995</v>
      </c>
      <c r="D11" s="140">
        <v>74251.989999999976</v>
      </c>
      <c r="E11" s="214">
        <f t="shared" si="0"/>
        <v>0.40307198600836158</v>
      </c>
      <c r="F11" s="215">
        <f t="shared" si="1"/>
        <v>0.30839050553173353</v>
      </c>
      <c r="G11" s="52">
        <f t="shared" si="2"/>
        <v>-0.35666119836120652</v>
      </c>
      <c r="I11" s="19">
        <v>13972.109000000004</v>
      </c>
      <c r="J11" s="140">
        <v>10163.953999999998</v>
      </c>
      <c r="K11" s="227">
        <f t="shared" si="3"/>
        <v>0.1866839754622317</v>
      </c>
      <c r="L11" s="228">
        <f t="shared" si="4"/>
        <v>0.15481013518699355</v>
      </c>
      <c r="M11" s="52">
        <f t="shared" si="5"/>
        <v>-0.2725540575155837</v>
      </c>
      <c r="O11" s="27">
        <f t="shared" si="6"/>
        <v>1.2105803306317591</v>
      </c>
      <c r="P11" s="143">
        <f t="shared" si="7"/>
        <v>1.368846006686151</v>
      </c>
      <c r="Q11" s="52">
        <f t="shared" si="8"/>
        <v>0.1307353771160305</v>
      </c>
    </row>
    <row r="12" spans="1:20" ht="20.100000000000001" customHeight="1">
      <c r="A12" s="8"/>
      <c r="B12" t="s">
        <v>39</v>
      </c>
      <c r="C12" s="19">
        <v>1658.7899999999993</v>
      </c>
      <c r="D12" s="140">
        <v>1699.3</v>
      </c>
      <c r="E12" s="218">
        <f t="shared" si="0"/>
        <v>5.793028592162984E-3</v>
      </c>
      <c r="F12" s="219">
        <f t="shared" si="1"/>
        <v>7.0576961782448516E-3</v>
      </c>
      <c r="G12" s="52">
        <f t="shared" si="2"/>
        <v>2.4421415610174097E-2</v>
      </c>
      <c r="I12" s="19">
        <v>354.47999999999996</v>
      </c>
      <c r="J12" s="140">
        <v>393.80400000000003</v>
      </c>
      <c r="K12" s="231">
        <f t="shared" si="3"/>
        <v>4.7362739312906783E-3</v>
      </c>
      <c r="L12" s="232">
        <f t="shared" si="4"/>
        <v>5.9981430924597682E-3</v>
      </c>
      <c r="M12" s="52">
        <f t="shared" si="5"/>
        <v>0.11093432633717015</v>
      </c>
      <c r="O12" s="27">
        <f t="shared" si="6"/>
        <v>2.1369793644765167</v>
      </c>
      <c r="P12" s="143">
        <f t="shared" si="7"/>
        <v>2.3174483610898609</v>
      </c>
      <c r="Q12" s="52">
        <f t="shared" si="8"/>
        <v>8.4450509730379444E-2</v>
      </c>
    </row>
    <row r="13" spans="1:20" ht="20.100000000000001" customHeight="1">
      <c r="A13" s="23" t="s">
        <v>114</v>
      </c>
      <c r="B13" s="15"/>
      <c r="C13" s="307">
        <f>SUM(C14:C16)</f>
        <v>40832.739999999983</v>
      </c>
      <c r="D13" s="306">
        <f>SUM(D14:D16)</f>
        <v>37885.480000000003</v>
      </c>
      <c r="E13" s="216">
        <f t="shared" si="0"/>
        <v>0.14260107085065449</v>
      </c>
      <c r="F13" s="217">
        <f t="shared" si="1"/>
        <v>0.15734961890600352</v>
      </c>
      <c r="G13" s="53">
        <f t="shared" si="2"/>
        <v>-7.2178844721171823E-2</v>
      </c>
      <c r="I13" s="224">
        <f>SUM(I14:I16)</f>
        <v>22872.947999999989</v>
      </c>
      <c r="J13" s="225">
        <f>SUM(J14:J16)</f>
        <v>19595.174000000006</v>
      </c>
      <c r="K13" s="229">
        <f t="shared" si="3"/>
        <v>0.30560975892622211</v>
      </c>
      <c r="L13" s="230">
        <f t="shared" si="4"/>
        <v>0.29845978601956119</v>
      </c>
      <c r="M13" s="53">
        <f t="shared" si="5"/>
        <v>-0.14330352169733365</v>
      </c>
      <c r="O13" s="63">
        <f t="shared" si="6"/>
        <v>5.6016196806778087</v>
      </c>
      <c r="P13" s="237">
        <f t="shared" si="7"/>
        <v>5.1722121509348717</v>
      </c>
      <c r="Q13" s="53">
        <f t="shared" si="8"/>
        <v>-7.6657744406342432E-2</v>
      </c>
    </row>
    <row r="14" spans="1:20" ht="20.100000000000001" customHeight="1">
      <c r="A14" s="8"/>
      <c r="B14" s="3" t="s">
        <v>7</v>
      </c>
      <c r="C14" s="31">
        <v>39493.909999999982</v>
      </c>
      <c r="D14" s="141">
        <v>35121.83</v>
      </c>
      <c r="E14" s="214">
        <f t="shared" si="0"/>
        <v>0.13792544556352015</v>
      </c>
      <c r="F14" s="215">
        <f t="shared" si="1"/>
        <v>0.1458713619513714</v>
      </c>
      <c r="G14" s="52">
        <f t="shared" si="2"/>
        <v>-0.11070263744460809</v>
      </c>
      <c r="I14" s="31">
        <v>21887.455999999991</v>
      </c>
      <c r="J14" s="141">
        <v>17908.793000000005</v>
      </c>
      <c r="K14" s="227">
        <f t="shared" si="3"/>
        <v>0.29244241501656426</v>
      </c>
      <c r="L14" s="228">
        <f t="shared" si="4"/>
        <v>0.27277402725021044</v>
      </c>
      <c r="M14" s="52">
        <f t="shared" si="5"/>
        <v>-0.18177822950277947</v>
      </c>
      <c r="O14" s="27">
        <f t="shared" si="6"/>
        <v>5.5419825487018128</v>
      </c>
      <c r="P14" s="143">
        <f t="shared" si="7"/>
        <v>5.0990489390786307</v>
      </c>
      <c r="Q14" s="52">
        <f t="shared" si="8"/>
        <v>-7.9923313675344859E-2</v>
      </c>
      <c r="S14" s="119"/>
    </row>
    <row r="15" spans="1:20" ht="20.100000000000001" customHeight="1">
      <c r="A15" s="8"/>
      <c r="B15" s="3" t="s">
        <v>8</v>
      </c>
      <c r="C15" s="31">
        <v>1108.9299999999998</v>
      </c>
      <c r="D15" s="141">
        <v>2416.3200000000002</v>
      </c>
      <c r="E15" s="214">
        <f t="shared" si="0"/>
        <v>3.8727404895781258E-3</v>
      </c>
      <c r="F15" s="215">
        <f t="shared" si="1"/>
        <v>1.0035692596608369E-2</v>
      </c>
      <c r="G15" s="52">
        <f t="shared" si="2"/>
        <v>1.1789653089013739</v>
      </c>
      <c r="I15" s="31">
        <v>864.21299999999997</v>
      </c>
      <c r="J15" s="141">
        <v>1517.8850000000004</v>
      </c>
      <c r="K15" s="227">
        <f t="shared" si="3"/>
        <v>1.1546912387109318E-2</v>
      </c>
      <c r="L15" s="228">
        <f t="shared" si="4"/>
        <v>2.3119347258784312E-2</v>
      </c>
      <c r="M15" s="52">
        <f t="shared" si="5"/>
        <v>0.75637834654188318</v>
      </c>
      <c r="O15" s="27">
        <f t="shared" si="6"/>
        <v>7.793215081204405</v>
      </c>
      <c r="P15" s="143">
        <f t="shared" si="7"/>
        <v>6.2818045623096292</v>
      </c>
      <c r="Q15" s="52">
        <f t="shared" si="8"/>
        <v>-0.19393927963568974</v>
      </c>
    </row>
    <row r="16" spans="1:20" ht="20.100000000000001" customHeight="1">
      <c r="A16" s="32"/>
      <c r="B16" s="33" t="s">
        <v>9</v>
      </c>
      <c r="C16" s="211">
        <v>229.9</v>
      </c>
      <c r="D16" s="212">
        <v>347.3300000000001</v>
      </c>
      <c r="E16" s="218">
        <f t="shared" si="0"/>
        <v>8.0288479755621304E-4</v>
      </c>
      <c r="F16" s="219">
        <f t="shared" si="1"/>
        <v>1.4425643580237657E-3</v>
      </c>
      <c r="G16" s="52">
        <f t="shared" si="2"/>
        <v>0.51078729882557672</v>
      </c>
      <c r="I16" s="211">
        <v>121.279</v>
      </c>
      <c r="J16" s="212">
        <v>168.49599999999992</v>
      </c>
      <c r="K16" s="231">
        <f t="shared" si="3"/>
        <v>1.620431522548528E-3</v>
      </c>
      <c r="L16" s="232">
        <f t="shared" si="4"/>
        <v>2.5664115105664253E-3</v>
      </c>
      <c r="M16" s="52">
        <f t="shared" si="5"/>
        <v>0.38932543968865119</v>
      </c>
      <c r="O16" s="27">
        <f t="shared" si="6"/>
        <v>5.275293605915615</v>
      </c>
      <c r="P16" s="143">
        <f t="shared" si="7"/>
        <v>4.8511789940402466</v>
      </c>
      <c r="Q16" s="52">
        <f t="shared" si="8"/>
        <v>-8.0396399434483484E-2</v>
      </c>
    </row>
    <row r="17" spans="1:17" ht="20.100000000000001" customHeight="1">
      <c r="A17" s="8" t="s">
        <v>115</v>
      </c>
      <c r="B17" s="3"/>
      <c r="C17" s="19">
        <v>302.42</v>
      </c>
      <c r="D17" s="140">
        <v>282.7</v>
      </c>
      <c r="E17" s="214">
        <f t="shared" si="0"/>
        <v>1.0561479794560676E-3</v>
      </c>
      <c r="F17" s="215">
        <f t="shared" si="1"/>
        <v>1.1741368266873534E-3</v>
      </c>
      <c r="G17" s="54">
        <f t="shared" si="2"/>
        <v>-6.5207327557701297E-2</v>
      </c>
      <c r="I17" s="31">
        <v>154.27800000000002</v>
      </c>
      <c r="J17" s="141">
        <v>72.671999999999983</v>
      </c>
      <c r="K17" s="227">
        <f t="shared" si="3"/>
        <v>2.0613373662030678E-3</v>
      </c>
      <c r="L17" s="228">
        <f t="shared" si="4"/>
        <v>1.106888337384171E-3</v>
      </c>
      <c r="M17" s="54">
        <f t="shared" si="5"/>
        <v>-0.52895422548905235</v>
      </c>
      <c r="O17" s="238">
        <f t="shared" si="6"/>
        <v>5.1014483169102576</v>
      </c>
      <c r="P17" s="239">
        <f t="shared" si="7"/>
        <v>2.5706402546869467</v>
      </c>
      <c r="Q17" s="54">
        <f t="shared" si="8"/>
        <v>-0.49609599176653418</v>
      </c>
    </row>
    <row r="18" spans="1:17" ht="20.100000000000001" customHeight="1">
      <c r="A18" s="8" t="s">
        <v>10</v>
      </c>
      <c r="C18" s="19">
        <v>1577.4999999999989</v>
      </c>
      <c r="D18" s="140">
        <v>883.87999999999965</v>
      </c>
      <c r="E18" s="214">
        <f t="shared" si="0"/>
        <v>5.5091377474768381E-3</v>
      </c>
      <c r="F18" s="215">
        <f t="shared" si="1"/>
        <v>3.6710154169523083E-3</v>
      </c>
      <c r="G18" s="52">
        <f t="shared" si="2"/>
        <v>-0.43969572107765431</v>
      </c>
      <c r="I18" s="19">
        <v>785.29900000000021</v>
      </c>
      <c r="J18" s="140">
        <v>774.32799999999986</v>
      </c>
      <c r="K18" s="227">
        <f t="shared" si="3"/>
        <v>1.0492527595262468E-2</v>
      </c>
      <c r="L18" s="228">
        <f t="shared" si="4"/>
        <v>1.1794014648145234E-2</v>
      </c>
      <c r="M18" s="52">
        <f t="shared" si="5"/>
        <v>-1.3970474940118785E-2</v>
      </c>
      <c r="O18" s="27">
        <f t="shared" si="6"/>
        <v>4.9781236133122073</v>
      </c>
      <c r="P18" s="143">
        <f t="shared" si="7"/>
        <v>8.7605557315472709</v>
      </c>
      <c r="Q18" s="52">
        <f t="shared" si="8"/>
        <v>0.7598108066501813</v>
      </c>
    </row>
    <row r="19" spans="1:17" ht="20.100000000000001" customHeight="1" thickBot="1">
      <c r="A19" s="8" t="s">
        <v>11</v>
      </c>
      <c r="B19" s="10"/>
      <c r="C19" s="21">
        <v>3001.84</v>
      </c>
      <c r="D19" s="142">
        <v>2836.41</v>
      </c>
      <c r="E19" s="220">
        <f t="shared" si="0"/>
        <v>1.0483391477582177E-2</v>
      </c>
      <c r="F19" s="221">
        <f t="shared" si="1"/>
        <v>1.1780450783814206E-2</v>
      </c>
      <c r="G19" s="55">
        <f t="shared" si="2"/>
        <v>-5.5109532819870577E-2</v>
      </c>
      <c r="I19" s="21">
        <v>595.322</v>
      </c>
      <c r="J19" s="142">
        <v>503.09100000000012</v>
      </c>
      <c r="K19" s="233">
        <f t="shared" si="3"/>
        <v>7.9542091777359217E-3</v>
      </c>
      <c r="L19" s="234">
        <f t="shared" si="4"/>
        <v>7.6627251285631371E-3</v>
      </c>
      <c r="M19" s="55">
        <f t="shared" si="5"/>
        <v>-0.15492624159698429</v>
      </c>
      <c r="O19" s="240">
        <f t="shared" si="6"/>
        <v>1.9831903099432346</v>
      </c>
      <c r="P19" s="241">
        <f t="shared" si="7"/>
        <v>1.773689276232985</v>
      </c>
      <c r="Q19" s="55">
        <f t="shared" si="8"/>
        <v>-0.10563839116188815</v>
      </c>
    </row>
    <row r="20" spans="1:17" ht="26.25" customHeight="1" thickBot="1">
      <c r="A20" s="12" t="s">
        <v>12</v>
      </c>
      <c r="B20" s="48"/>
      <c r="C20" s="213">
        <f>C8+C9+C10+C13+C17+C18+C19</f>
        <v>286342.44999999995</v>
      </c>
      <c r="D20" s="145">
        <f>D8+D9+D10+D13+D17+D18+D19</f>
        <v>240772.62</v>
      </c>
      <c r="E20" s="222">
        <f>E8+E9+E10+E13+E17+E18+E19</f>
        <v>1</v>
      </c>
      <c r="F20" s="223">
        <f>F8+F9+F10+F13+F17+F18+F19</f>
        <v>0.99999999999999978</v>
      </c>
      <c r="G20" s="55">
        <f t="shared" si="2"/>
        <v>-0.15914451385046111</v>
      </c>
      <c r="H20" s="1"/>
      <c r="I20" s="213">
        <f>I8+I9+I10+I13+I17+I18+I19</f>
        <v>74843.644</v>
      </c>
      <c r="J20" s="226">
        <f>J8+J9+J10+J13+J17+J18+J19</f>
        <v>65654.318999999989</v>
      </c>
      <c r="K20" s="235">
        <f>K8+K9+K10+K13+K17+K18+K19</f>
        <v>0.99999999999999989</v>
      </c>
      <c r="L20" s="236">
        <f>L8+L9+L10+L13+L17+L18+L19</f>
        <v>1</v>
      </c>
      <c r="M20" s="55">
        <f t="shared" si="5"/>
        <v>-0.12278029915272447</v>
      </c>
      <c r="N20" s="1"/>
      <c r="O20" s="24">
        <f t="shared" si="6"/>
        <v>2.6137809465554271</v>
      </c>
      <c r="P20" s="242">
        <f t="shared" si="7"/>
        <v>2.7268183151389884</v>
      </c>
      <c r="Q20" s="55">
        <f t="shared" si="8"/>
        <v>4.3246687803936916E-2</v>
      </c>
    </row>
    <row r="21" spans="1:17">
      <c r="J21" s="269"/>
    </row>
    <row r="22" spans="1:17">
      <c r="A22" s="1"/>
    </row>
    <row r="23" spans="1:17" ht="8.25" customHeight="1" thickBot="1"/>
    <row r="24" spans="1:17" ht="15" customHeight="1">
      <c r="A24" s="441" t="s">
        <v>2</v>
      </c>
      <c r="B24" s="428"/>
      <c r="C24" s="456" t="s">
        <v>1</v>
      </c>
      <c r="D24" s="457"/>
      <c r="E24" s="454" t="s">
        <v>103</v>
      </c>
      <c r="F24" s="454"/>
      <c r="G24" s="130" t="s">
        <v>0</v>
      </c>
      <c r="I24" s="458">
        <v>1000</v>
      </c>
      <c r="J24" s="457"/>
      <c r="K24" s="454" t="s">
        <v>103</v>
      </c>
      <c r="L24" s="454"/>
      <c r="M24" s="130" t="s">
        <v>0</v>
      </c>
      <c r="O24" s="464" t="s">
        <v>22</v>
      </c>
      <c r="P24" s="454"/>
      <c r="Q24" s="130" t="s">
        <v>0</v>
      </c>
    </row>
    <row r="25" spans="1:17" ht="15" customHeight="1">
      <c r="A25" s="455"/>
      <c r="B25" s="429"/>
      <c r="C25" s="459" t="str">
        <f>C5</f>
        <v>fev</v>
      </c>
      <c r="D25" s="460"/>
      <c r="E25" s="461" t="str">
        <f>C5</f>
        <v>fev</v>
      </c>
      <c r="F25" s="461"/>
      <c r="G25" s="131" t="str">
        <f>G5</f>
        <v>2026 /2025</v>
      </c>
      <c r="I25" s="462" t="str">
        <f>C5</f>
        <v>fev</v>
      </c>
      <c r="J25" s="460"/>
      <c r="K25" s="450" t="str">
        <f>C5</f>
        <v>fev</v>
      </c>
      <c r="L25" s="451"/>
      <c r="M25" s="131" t="str">
        <f>G5</f>
        <v>2026 /2025</v>
      </c>
      <c r="O25" s="462" t="str">
        <f>C5</f>
        <v>fev</v>
      </c>
      <c r="P25" s="460"/>
      <c r="Q25" s="131" t="str">
        <f>G5</f>
        <v>2026 /2025</v>
      </c>
    </row>
    <row r="26" spans="1:17" ht="19.5" customHeight="1">
      <c r="A26" s="455"/>
      <c r="B26" s="429"/>
      <c r="C26" s="139">
        <f>C6</f>
        <v>2025</v>
      </c>
      <c r="D26" s="137">
        <f>D6</f>
        <v>2026</v>
      </c>
      <c r="E26" s="68">
        <f>C6</f>
        <v>2025</v>
      </c>
      <c r="F26" s="137">
        <f>D6</f>
        <v>2026</v>
      </c>
      <c r="G26" s="131" t="s">
        <v>1</v>
      </c>
      <c r="I26" s="16">
        <f>C6</f>
        <v>2025</v>
      </c>
      <c r="J26" s="138">
        <f>D6</f>
        <v>2026</v>
      </c>
      <c r="K26" s="136">
        <f>C6</f>
        <v>2025</v>
      </c>
      <c r="L26" s="137">
        <f>D6</f>
        <v>2026</v>
      </c>
      <c r="M26" s="260">
        <v>1000</v>
      </c>
      <c r="O26" s="16">
        <f>C6</f>
        <v>2025</v>
      </c>
      <c r="P26" s="138">
        <f>D6</f>
        <v>2026</v>
      </c>
      <c r="Q26" s="131"/>
    </row>
    <row r="27" spans="1:17" ht="19.5" customHeight="1">
      <c r="A27" s="23" t="s">
        <v>108</v>
      </c>
      <c r="B27" s="15"/>
      <c r="C27" s="78">
        <f>C28+C29</f>
        <v>49506.559999999998</v>
      </c>
      <c r="D27" s="210">
        <f>D28+D29</f>
        <v>48065.290000000008</v>
      </c>
      <c r="E27" s="216">
        <f t="shared" ref="E27:E40" si="9">C27/$C$40</f>
        <v>0.37881859763562825</v>
      </c>
      <c r="F27" s="217">
        <f t="shared" ref="F27:F40" si="10">D27/$D$40</f>
        <v>0.44958075549689008</v>
      </c>
      <c r="G27" s="53">
        <f t="shared" ref="G27:G40" si="11">(D27-C27)/C27</f>
        <v>-2.911270748765395E-2</v>
      </c>
      <c r="I27" s="78">
        <f>I28+I29</f>
        <v>12537.626000000004</v>
      </c>
      <c r="J27" s="210">
        <f>J28+J29</f>
        <v>11674.248000000003</v>
      </c>
      <c r="K27" s="216">
        <f t="shared" ref="K27:K39" si="12">I27/$I$40</f>
        <v>0.3908683228280832</v>
      </c>
      <c r="L27" s="217">
        <f t="shared" ref="L27:L39" si="13">J27/$J$40</f>
        <v>0.39158024428734844</v>
      </c>
      <c r="M27" s="53">
        <f t="shared" ref="M27:M40" si="14">(J27-I27)/I27</f>
        <v>-6.8862956990422303E-2</v>
      </c>
      <c r="O27" s="63">
        <f t="shared" ref="O27:O40" si="15">(I27/C27)*10</f>
        <v>2.5325181147710536</v>
      </c>
      <c r="P27" s="237">
        <f t="shared" ref="P27:P40" si="16">(J27/D27)*10</f>
        <v>2.4288312834479937</v>
      </c>
      <c r="Q27" s="53">
        <f t="shared" ref="Q27:Q40" si="17">(P27-O27)/O27</f>
        <v>-4.0942187429302342E-2</v>
      </c>
    </row>
    <row r="28" spans="1:17" ht="20.100000000000001" customHeight="1">
      <c r="A28" s="8" t="s">
        <v>4</v>
      </c>
      <c r="C28" s="19">
        <v>25512.859999999997</v>
      </c>
      <c r="D28" s="140">
        <v>26077.450000000004</v>
      </c>
      <c r="E28" s="214">
        <f t="shared" si="9"/>
        <v>0.19522151906482926</v>
      </c>
      <c r="F28" s="215">
        <f t="shared" si="10"/>
        <v>0.2439165491861669</v>
      </c>
      <c r="G28" s="52">
        <f t="shared" si="11"/>
        <v>2.212962404058218E-2</v>
      </c>
      <c r="I28" s="19">
        <v>7017.1140000000023</v>
      </c>
      <c r="J28" s="140">
        <v>6899.1270000000004</v>
      </c>
      <c r="K28" s="214">
        <f t="shared" si="12"/>
        <v>0.21876291255405628</v>
      </c>
      <c r="L28" s="215">
        <f t="shared" si="13"/>
        <v>0.23141206491668165</v>
      </c>
      <c r="M28" s="52">
        <f t="shared" si="14"/>
        <v>-1.6814177452440113E-2</v>
      </c>
      <c r="O28" s="27">
        <f t="shared" si="15"/>
        <v>2.7504223360297524</v>
      </c>
      <c r="P28" s="143">
        <f t="shared" si="16"/>
        <v>2.6456294614695834</v>
      </c>
      <c r="Q28" s="52">
        <f t="shared" si="17"/>
        <v>-3.8100648466750729E-2</v>
      </c>
    </row>
    <row r="29" spans="1:17" ht="20.100000000000001" customHeight="1">
      <c r="A29" s="8" t="s">
        <v>5</v>
      </c>
      <c r="C29" s="19">
        <v>23993.699999999997</v>
      </c>
      <c r="D29" s="140">
        <v>21987.840000000007</v>
      </c>
      <c r="E29" s="214">
        <f t="shared" si="9"/>
        <v>0.18359707857079896</v>
      </c>
      <c r="F29" s="215">
        <f t="shared" si="10"/>
        <v>0.20566420631072321</v>
      </c>
      <c r="G29" s="52">
        <f t="shared" si="11"/>
        <v>-8.3599444854273827E-2</v>
      </c>
      <c r="I29" s="19">
        <v>5520.5120000000015</v>
      </c>
      <c r="J29" s="140">
        <v>4775.1210000000019</v>
      </c>
      <c r="K29" s="214">
        <f t="shared" si="12"/>
        <v>0.17210541027402693</v>
      </c>
      <c r="L29" s="215">
        <f t="shared" si="13"/>
        <v>0.16016817937066677</v>
      </c>
      <c r="M29" s="52">
        <f t="shared" si="14"/>
        <v>-0.13502207766236166</v>
      </c>
      <c r="O29" s="27">
        <f t="shared" si="15"/>
        <v>2.3008172978740262</v>
      </c>
      <c r="P29" s="143">
        <f t="shared" si="16"/>
        <v>2.1717099087495635</v>
      </c>
      <c r="Q29" s="52">
        <f t="shared" si="17"/>
        <v>-5.6113707613272466E-2</v>
      </c>
    </row>
    <row r="30" spans="1:17" ht="20.100000000000001" customHeight="1">
      <c r="A30" s="23" t="s">
        <v>38</v>
      </c>
      <c r="B30" s="15"/>
      <c r="C30" s="78">
        <f>C31+C32</f>
        <v>47736.139999999992</v>
      </c>
      <c r="D30" s="210">
        <f>D31+D32</f>
        <v>26367.980000000007</v>
      </c>
      <c r="E30" s="216">
        <f t="shared" si="9"/>
        <v>0.36527154404058809</v>
      </c>
      <c r="F30" s="217">
        <f t="shared" si="10"/>
        <v>0.24663403402594447</v>
      </c>
      <c r="G30" s="53">
        <f t="shared" si="11"/>
        <v>-0.44763066305738147</v>
      </c>
      <c r="I30" s="78">
        <f>I31+I32</f>
        <v>4916.6370000000006</v>
      </c>
      <c r="J30" s="210">
        <f>J31+J32</f>
        <v>4042.9209999999994</v>
      </c>
      <c r="K30" s="216">
        <f t="shared" si="12"/>
        <v>0.15327922990720078</v>
      </c>
      <c r="L30" s="217">
        <f t="shared" si="13"/>
        <v>0.1356085627797568</v>
      </c>
      <c r="M30" s="53">
        <f t="shared" si="14"/>
        <v>-0.177706021412604</v>
      </c>
      <c r="O30" s="63">
        <f t="shared" si="15"/>
        <v>1.0299611573118399</v>
      </c>
      <c r="P30" s="237">
        <f t="shared" si="16"/>
        <v>1.53326913931215</v>
      </c>
      <c r="Q30" s="53">
        <f t="shared" si="17"/>
        <v>0.48866695450333791</v>
      </c>
    </row>
    <row r="31" spans="1:17" ht="20.100000000000001" customHeight="1">
      <c r="A31" s="8"/>
      <c r="B31" t="s">
        <v>6</v>
      </c>
      <c r="C31" s="31">
        <v>46809.889999999992</v>
      </c>
      <c r="D31" s="141">
        <v>26022.040000000008</v>
      </c>
      <c r="E31" s="214">
        <f t="shared" si="9"/>
        <v>0.35818398380493444</v>
      </c>
      <c r="F31" s="215">
        <f t="shared" si="10"/>
        <v>0.24339826937006509</v>
      </c>
      <c r="G31" s="52">
        <f t="shared" si="11"/>
        <v>-0.44409098162802746</v>
      </c>
      <c r="I31" s="31">
        <v>4766.3920000000007</v>
      </c>
      <c r="J31" s="141">
        <v>3963.2069999999994</v>
      </c>
      <c r="K31" s="214">
        <f t="shared" si="12"/>
        <v>0.14859524817387221</v>
      </c>
      <c r="L31" s="215">
        <f t="shared" si="13"/>
        <v>0.13293477791643013</v>
      </c>
      <c r="M31" s="52">
        <f t="shared" si="14"/>
        <v>-0.16851005960063736</v>
      </c>
      <c r="O31" s="27">
        <f t="shared" si="15"/>
        <v>1.0182446487270109</v>
      </c>
      <c r="P31" s="143">
        <f t="shared" si="16"/>
        <v>1.5230193328424668</v>
      </c>
      <c r="Q31" s="52">
        <f t="shared" si="17"/>
        <v>0.49573025966452672</v>
      </c>
    </row>
    <row r="32" spans="1:17" ht="20.100000000000001" customHeight="1">
      <c r="A32" s="8"/>
      <c r="B32" t="s">
        <v>39</v>
      </c>
      <c r="C32" s="31">
        <v>926.25</v>
      </c>
      <c r="D32" s="141">
        <v>345.94</v>
      </c>
      <c r="E32" s="218">
        <f t="shared" si="9"/>
        <v>7.0875602356536317E-3</v>
      </c>
      <c r="F32" s="219">
        <f t="shared" si="10"/>
        <v>3.2357646558794119E-3</v>
      </c>
      <c r="G32" s="52">
        <f t="shared" si="11"/>
        <v>-0.6265155195681511</v>
      </c>
      <c r="I32" s="31">
        <v>150.24500000000003</v>
      </c>
      <c r="J32" s="141">
        <v>79.713999999999999</v>
      </c>
      <c r="K32" s="218">
        <f t="shared" si="12"/>
        <v>4.6839817333285709E-3</v>
      </c>
      <c r="L32" s="219">
        <f t="shared" si="13"/>
        <v>2.673784863326673E-3</v>
      </c>
      <c r="M32" s="52">
        <f t="shared" si="14"/>
        <v>-0.46943991480581732</v>
      </c>
      <c r="O32" s="27">
        <f t="shared" si="15"/>
        <v>1.6220782726045888</v>
      </c>
      <c r="P32" s="143">
        <f t="shared" si="16"/>
        <v>2.3042724171821702</v>
      </c>
      <c r="Q32" s="52">
        <f t="shared" si="17"/>
        <v>0.42056795661418661</v>
      </c>
    </row>
    <row r="33" spans="1:17" ht="20.100000000000001" customHeight="1">
      <c r="A33" s="23" t="s">
        <v>114</v>
      </c>
      <c r="B33" s="15"/>
      <c r="C33" s="307">
        <f>SUM(C34:C36)</f>
        <v>30668.91</v>
      </c>
      <c r="D33" s="306">
        <f>SUM(D34:D36)</f>
        <v>30281.410000000003</v>
      </c>
      <c r="E33" s="216">
        <f t="shared" si="9"/>
        <v>0.23467503048511743</v>
      </c>
      <c r="F33" s="217">
        <f t="shared" si="10"/>
        <v>0.28323846970050698</v>
      </c>
      <c r="G33" s="53">
        <f t="shared" si="11"/>
        <v>-1.2634945291501927E-2</v>
      </c>
      <c r="I33" s="307">
        <f>SUM(I34:I36)</f>
        <v>14041.398999999999</v>
      </c>
      <c r="J33" s="306">
        <f>SUM(J34:J36)</f>
        <v>13686.110999999997</v>
      </c>
      <c r="K33" s="216">
        <f t="shared" si="12"/>
        <v>0.43774938551284931</v>
      </c>
      <c r="L33" s="217">
        <f t="shared" si="13"/>
        <v>0.45906260418005207</v>
      </c>
      <c r="M33" s="53">
        <f t="shared" si="14"/>
        <v>-2.5302891827231909E-2</v>
      </c>
      <c r="O33" s="63">
        <f t="shared" si="15"/>
        <v>4.5783821466103616</v>
      </c>
      <c r="P33" s="237">
        <f t="shared" si="16"/>
        <v>4.5196412584486643</v>
      </c>
      <c r="Q33" s="53">
        <f t="shared" si="17"/>
        <v>-1.2830053560554475E-2</v>
      </c>
    </row>
    <row r="34" spans="1:17" ht="20.100000000000001" customHeight="1">
      <c r="A34" s="8"/>
      <c r="B34" s="3" t="s">
        <v>7</v>
      </c>
      <c r="C34" s="31">
        <v>29918.710000000003</v>
      </c>
      <c r="D34" s="141">
        <v>28952.850000000002</v>
      </c>
      <c r="E34" s="214">
        <f t="shared" si="9"/>
        <v>0.22893458493716889</v>
      </c>
      <c r="F34" s="215">
        <f t="shared" si="10"/>
        <v>0.270811726649067</v>
      </c>
      <c r="G34" s="52">
        <f t="shared" si="11"/>
        <v>-3.2282808984745684E-2</v>
      </c>
      <c r="I34" s="31">
        <v>13575.569</v>
      </c>
      <c r="J34" s="141">
        <v>13060.839999999998</v>
      </c>
      <c r="K34" s="214">
        <f t="shared" si="12"/>
        <v>0.42322684425798923</v>
      </c>
      <c r="L34" s="215">
        <f t="shared" si="13"/>
        <v>0.43808962408524899</v>
      </c>
      <c r="M34" s="52">
        <f t="shared" si="14"/>
        <v>-3.7915832478182032E-2</v>
      </c>
      <c r="O34" s="27">
        <f t="shared" si="15"/>
        <v>4.537484737811222</v>
      </c>
      <c r="P34" s="143">
        <f t="shared" si="16"/>
        <v>4.5110723123975696</v>
      </c>
      <c r="Q34" s="52">
        <f t="shared" si="17"/>
        <v>-5.8209397804813668E-3</v>
      </c>
    </row>
    <row r="35" spans="1:17" ht="20.100000000000001" customHeight="1">
      <c r="A35" s="8"/>
      <c r="B35" s="3" t="s">
        <v>8</v>
      </c>
      <c r="C35" s="31">
        <v>571.1</v>
      </c>
      <c r="D35" s="141">
        <v>1224.5700000000002</v>
      </c>
      <c r="E35" s="214">
        <f t="shared" si="9"/>
        <v>4.3699926052165067E-3</v>
      </c>
      <c r="F35" s="215">
        <f t="shared" si="10"/>
        <v>1.1454068117737908E-2</v>
      </c>
      <c r="G35" s="52">
        <f t="shared" si="11"/>
        <v>1.1442304324986869</v>
      </c>
      <c r="I35" s="31">
        <v>403.18900000000008</v>
      </c>
      <c r="J35" s="141">
        <v>567.09500000000003</v>
      </c>
      <c r="K35" s="214">
        <f t="shared" si="12"/>
        <v>1.2569668947911831E-2</v>
      </c>
      <c r="L35" s="215">
        <f t="shared" si="13"/>
        <v>1.9021627657227584E-2</v>
      </c>
      <c r="M35" s="52">
        <f t="shared" si="14"/>
        <v>0.40652398750957969</v>
      </c>
      <c r="O35" s="27">
        <f t="shared" si="15"/>
        <v>7.0598669234810032</v>
      </c>
      <c r="P35" s="143">
        <f t="shared" si="16"/>
        <v>4.6309725046342791</v>
      </c>
      <c r="Q35" s="52">
        <f t="shared" si="17"/>
        <v>-0.34404252164701016</v>
      </c>
    </row>
    <row r="36" spans="1:17" ht="20.100000000000001" customHeight="1">
      <c r="A36" s="32"/>
      <c r="B36" s="33" t="s">
        <v>9</v>
      </c>
      <c r="C36" s="211">
        <v>179.09999999999997</v>
      </c>
      <c r="D36" s="212">
        <v>103.99</v>
      </c>
      <c r="E36" s="218">
        <f t="shared" si="9"/>
        <v>1.3704529427320542E-3</v>
      </c>
      <c r="F36" s="219">
        <f t="shared" si="10"/>
        <v>9.7267493370208709E-4</v>
      </c>
      <c r="G36" s="314">
        <f t="shared" si="11"/>
        <v>-0.41937465103294241</v>
      </c>
      <c r="I36" s="211">
        <v>62.640999999999998</v>
      </c>
      <c r="J36" s="212">
        <v>58.175999999999995</v>
      </c>
      <c r="K36" s="218">
        <f t="shared" si="12"/>
        <v>1.9528723069482173E-3</v>
      </c>
      <c r="L36" s="219">
        <f t="shared" si="13"/>
        <v>1.9513524375754888E-3</v>
      </c>
      <c r="M36" s="314">
        <f t="shared" si="14"/>
        <v>-7.1279194138024679E-2</v>
      </c>
      <c r="O36" s="315">
        <f t="shared" si="15"/>
        <v>3.4975432719151316</v>
      </c>
      <c r="P36" s="316">
        <f t="shared" si="16"/>
        <v>5.5943840753918641</v>
      </c>
      <c r="Q36" s="314">
        <f t="shared" si="17"/>
        <v>0.59951818761303743</v>
      </c>
    </row>
    <row r="37" spans="1:17" ht="20.100000000000001" customHeight="1">
      <c r="A37" s="8" t="s">
        <v>115</v>
      </c>
      <c r="B37" s="3"/>
      <c r="C37" s="19">
        <v>250.28</v>
      </c>
      <c r="D37" s="140">
        <v>250.27</v>
      </c>
      <c r="E37" s="214">
        <f t="shared" si="9"/>
        <v>1.9151142518535934E-3</v>
      </c>
      <c r="F37" s="215">
        <f t="shared" si="10"/>
        <v>2.3409111997078698E-3</v>
      </c>
      <c r="G37" s="52">
        <f t="shared" si="11"/>
        <v>-3.9955250119829409E-5</v>
      </c>
      <c r="I37" s="19">
        <v>61.259</v>
      </c>
      <c r="J37" s="140">
        <v>64.085999999999999</v>
      </c>
      <c r="K37" s="214">
        <f t="shared" si="12"/>
        <v>1.9097875936102688E-3</v>
      </c>
      <c r="L37" s="215">
        <f t="shared" si="13"/>
        <v>2.1495869828531146E-3</v>
      </c>
      <c r="M37" s="52">
        <f t="shared" si="14"/>
        <v>4.6148321063027443E-2</v>
      </c>
      <c r="O37" s="27">
        <f t="shared" si="15"/>
        <v>2.4476186670928559</v>
      </c>
      <c r="P37" s="143">
        <f t="shared" si="16"/>
        <v>2.5606744715707035</v>
      </c>
      <c r="Q37" s="52">
        <f t="shared" si="17"/>
        <v>4.6190121851018943E-2</v>
      </c>
    </row>
    <row r="38" spans="1:17" ht="20.100000000000001" customHeight="1">
      <c r="A38" s="8" t="s">
        <v>10</v>
      </c>
      <c r="C38" s="19">
        <v>807.04000000000019</v>
      </c>
      <c r="D38" s="140">
        <v>190.94</v>
      </c>
      <c r="E38" s="214">
        <f t="shared" si="9"/>
        <v>6.1753787990088084E-3</v>
      </c>
      <c r="F38" s="215">
        <f t="shared" si="10"/>
        <v>1.7859654951541159E-3</v>
      </c>
      <c r="G38" s="52">
        <f t="shared" si="11"/>
        <v>-0.76340701823949242</v>
      </c>
      <c r="I38" s="19">
        <v>206.10200000000006</v>
      </c>
      <c r="J38" s="140">
        <v>53.43</v>
      </c>
      <c r="K38" s="214">
        <f t="shared" si="12"/>
        <v>6.4253586022994785E-3</v>
      </c>
      <c r="L38" s="215">
        <f t="shared" si="13"/>
        <v>1.7921610413170102E-3</v>
      </c>
      <c r="M38" s="52">
        <f t="shared" si="14"/>
        <v>-0.74075942979689668</v>
      </c>
      <c r="O38" s="27">
        <f t="shared" ref="O38" si="18">(I38/C38)*10</f>
        <v>2.5538015463917532</v>
      </c>
      <c r="P38" s="143">
        <f t="shared" ref="P38" si="19">(J38/D38)*10</f>
        <v>2.7982612338954644</v>
      </c>
      <c r="Q38" s="52">
        <f t="shared" ref="Q38" si="20">(P38-O38)/O38</f>
        <v>9.572383878031028E-2</v>
      </c>
    </row>
    <row r="39" spans="1:17" ht="20.100000000000001" customHeight="1" thickBot="1">
      <c r="A39" s="8" t="s">
        <v>11</v>
      </c>
      <c r="B39" s="10"/>
      <c r="C39" s="21">
        <v>1717.79</v>
      </c>
      <c r="D39" s="142">
        <v>1755.4700000000003</v>
      </c>
      <c r="E39" s="220">
        <f t="shared" si="9"/>
        <v>1.3144334787803996E-2</v>
      </c>
      <c r="F39" s="221">
        <f t="shared" si="10"/>
        <v>1.6419864081796357E-2</v>
      </c>
      <c r="G39" s="55">
        <f t="shared" si="11"/>
        <v>2.1935160875310888E-2</v>
      </c>
      <c r="I39" s="21">
        <v>313.31900000000002</v>
      </c>
      <c r="J39" s="142">
        <v>292.37299999999999</v>
      </c>
      <c r="K39" s="220">
        <f t="shared" si="12"/>
        <v>9.7679155559570983E-3</v>
      </c>
      <c r="L39" s="221">
        <f t="shared" si="13"/>
        <v>9.8068407286726212E-3</v>
      </c>
      <c r="M39" s="55">
        <f t="shared" si="14"/>
        <v>-6.685199429335606E-2</v>
      </c>
      <c r="O39" s="240">
        <f t="shared" si="15"/>
        <v>1.8239656768289489</v>
      </c>
      <c r="P39" s="241">
        <f t="shared" si="16"/>
        <v>1.6654969894102432</v>
      </c>
      <c r="Q39" s="55">
        <f t="shared" si="17"/>
        <v>-8.6881397732336246E-2</v>
      </c>
    </row>
    <row r="40" spans="1:17" ht="26.25" customHeight="1" thickBot="1">
      <c r="A40" s="12" t="s">
        <v>12</v>
      </c>
      <c r="B40" s="48"/>
      <c r="C40" s="213">
        <f>C28+C29+C30+C33+C37+C38+C39</f>
        <v>130686.71999999997</v>
      </c>
      <c r="D40" s="226">
        <f>D28+D29+D30+D33+D37+D38+D39</f>
        <v>106911.36000000003</v>
      </c>
      <c r="E40" s="222">
        <f t="shared" si="9"/>
        <v>1</v>
      </c>
      <c r="F40" s="223">
        <f t="shared" si="10"/>
        <v>1</v>
      </c>
      <c r="G40" s="55">
        <f t="shared" si="11"/>
        <v>-0.18192636558634226</v>
      </c>
      <c r="H40" s="1"/>
      <c r="I40" s="213">
        <f>I28+I29+I30+I33+I37+I38+I39</f>
        <v>32076.342000000001</v>
      </c>
      <c r="J40" s="226">
        <f>J28+J29+J30+J33+J37+J38+J39</f>
        <v>29813.168999999998</v>
      </c>
      <c r="K40" s="222">
        <f>K28+K29+K30+K33+K37+K38+K39</f>
        <v>1</v>
      </c>
      <c r="L40" s="223">
        <f>L28+L29+L30+L33+L37+L38+L39</f>
        <v>1</v>
      </c>
      <c r="M40" s="55">
        <f t="shared" si="14"/>
        <v>-7.0555832083346731E-2</v>
      </c>
      <c r="N40" s="1"/>
      <c r="O40" s="24">
        <f t="shared" si="15"/>
        <v>2.4544454096024451</v>
      </c>
      <c r="P40" s="242">
        <f t="shared" si="16"/>
        <v>2.7885875738555743</v>
      </c>
      <c r="Q40" s="55">
        <f t="shared" si="17"/>
        <v>0.13613754168085221</v>
      </c>
    </row>
    <row r="42" spans="1:17">
      <c r="A42" s="1"/>
    </row>
    <row r="43" spans="1:17" ht="8.25" customHeight="1" thickBot="1"/>
    <row r="44" spans="1:17" ht="15" customHeight="1">
      <c r="A44" s="441" t="s">
        <v>15</v>
      </c>
      <c r="B44" s="428"/>
      <c r="C44" s="456" t="s">
        <v>1</v>
      </c>
      <c r="D44" s="457"/>
      <c r="E44" s="454" t="s">
        <v>103</v>
      </c>
      <c r="F44" s="454"/>
      <c r="G44" s="130" t="s">
        <v>0</v>
      </c>
      <c r="I44" s="458">
        <v>1000</v>
      </c>
      <c r="J44" s="457"/>
      <c r="K44" s="454" t="s">
        <v>103</v>
      </c>
      <c r="L44" s="454"/>
      <c r="M44" s="130" t="s">
        <v>0</v>
      </c>
      <c r="O44" s="464" t="s">
        <v>22</v>
      </c>
      <c r="P44" s="454"/>
      <c r="Q44" s="130" t="s">
        <v>0</v>
      </c>
    </row>
    <row r="45" spans="1:17" ht="15" customHeight="1">
      <c r="A45" s="455"/>
      <c r="B45" s="429"/>
      <c r="C45" s="459" t="str">
        <f>C5</f>
        <v>fev</v>
      </c>
      <c r="D45" s="460"/>
      <c r="E45" s="461" t="str">
        <f>C25</f>
        <v>fev</v>
      </c>
      <c r="F45" s="461"/>
      <c r="G45" s="131" t="str">
        <f>G25</f>
        <v>2026 /2025</v>
      </c>
      <c r="I45" s="462" t="str">
        <f>C5</f>
        <v>fev</v>
      </c>
      <c r="J45" s="460"/>
      <c r="K45" s="450" t="str">
        <f>C25</f>
        <v>fev</v>
      </c>
      <c r="L45" s="451"/>
      <c r="M45" s="131" t="str">
        <f>G45</f>
        <v>2026 /2025</v>
      </c>
      <c r="O45" s="462" t="str">
        <f>C5</f>
        <v>fev</v>
      </c>
      <c r="P45" s="460"/>
      <c r="Q45" s="131" t="str">
        <f>Q25</f>
        <v>2026 /2025</v>
      </c>
    </row>
    <row r="46" spans="1:17" ht="15.75" customHeight="1">
      <c r="A46" s="455"/>
      <c r="B46" s="429"/>
      <c r="C46" s="139">
        <f>C6</f>
        <v>2025</v>
      </c>
      <c r="D46" s="137">
        <f>D6</f>
        <v>2026</v>
      </c>
      <c r="E46" s="68">
        <f>C26</f>
        <v>2025</v>
      </c>
      <c r="F46" s="137">
        <f>D26</f>
        <v>2026</v>
      </c>
      <c r="G46" s="131" t="s">
        <v>1</v>
      </c>
      <c r="I46" s="16">
        <f>C6</f>
        <v>2025</v>
      </c>
      <c r="J46" s="138">
        <f>D6</f>
        <v>2026</v>
      </c>
      <c r="K46" s="136">
        <f>C26</f>
        <v>2025</v>
      </c>
      <c r="L46" s="137">
        <f>D26</f>
        <v>2026</v>
      </c>
      <c r="M46" s="260">
        <v>1000</v>
      </c>
      <c r="O46" s="16">
        <f>O26</f>
        <v>2025</v>
      </c>
      <c r="P46" s="138">
        <f>P26</f>
        <v>2026</v>
      </c>
      <c r="Q46" s="131"/>
    </row>
    <row r="47" spans="1:17" s="267" customFormat="1" ht="18.75" customHeight="1">
      <c r="A47" s="23" t="s">
        <v>108</v>
      </c>
      <c r="B47" s="15"/>
      <c r="C47" s="78">
        <f>C48+C49</f>
        <v>74045.979999999981</v>
      </c>
      <c r="D47" s="210">
        <f>D48+D49</f>
        <v>74867.569999999978</v>
      </c>
      <c r="E47" s="216">
        <f t="shared" ref="E47:E59" si="21">C47/$C$60</f>
        <v>0.4757035285498325</v>
      </c>
      <c r="F47" s="217">
        <f t="shared" ref="F47:F59" si="22">D47/$D$60</f>
        <v>0.55929228516151719</v>
      </c>
      <c r="G47" s="53">
        <f t="shared" ref="G47:G60" si="23">(D47-C47)/C47</f>
        <v>1.1095673255995758E-2</v>
      </c>
      <c r="H47"/>
      <c r="I47" s="78">
        <f>I48+I49</f>
        <v>23571.581999999999</v>
      </c>
      <c r="J47" s="210">
        <f>J48+J49</f>
        <v>22477.048000000003</v>
      </c>
      <c r="K47" s="216">
        <f t="shared" ref="K47:K59" si="24">I47/$I$60</f>
        <v>0.55115896719414292</v>
      </c>
      <c r="L47" s="217">
        <f t="shared" ref="L47:L59" si="25">J47/$J$60</f>
        <v>0.62712965404290866</v>
      </c>
      <c r="M47" s="53">
        <f t="shared" ref="M47:M60" si="26">(J47-I47)/I47</f>
        <v>-4.6434473511366189E-2</v>
      </c>
      <c r="N47"/>
      <c r="O47" s="63">
        <f t="shared" ref="O47:O60" si="27">(I47/C47)*10</f>
        <v>3.1833709270915183</v>
      </c>
      <c r="P47" s="237">
        <f t="shared" ref="P47:P60" si="28">(J47/D47)*10</f>
        <v>3.0022408901477649</v>
      </c>
      <c r="Q47" s="53">
        <f t="shared" ref="Q47:Q60" si="29">(P47-O47)/O47</f>
        <v>-5.6898816095315219E-2</v>
      </c>
    </row>
    <row r="48" spans="1:17" ht="20.100000000000001" customHeight="1">
      <c r="A48" s="8" t="s">
        <v>4</v>
      </c>
      <c r="C48" s="19">
        <v>38750.459999999992</v>
      </c>
      <c r="D48" s="140">
        <v>38470.589999999989</v>
      </c>
      <c r="E48" s="214">
        <f t="shared" si="21"/>
        <v>0.2489497816752394</v>
      </c>
      <c r="F48" s="215">
        <f t="shared" si="22"/>
        <v>0.28739151267513841</v>
      </c>
      <c r="G48" s="52">
        <f t="shared" si="23"/>
        <v>-7.2223658764309553E-3</v>
      </c>
      <c r="I48" s="19">
        <v>14382.941000000001</v>
      </c>
      <c r="J48" s="140">
        <v>13243.787000000002</v>
      </c>
      <c r="K48" s="214">
        <f t="shared" si="24"/>
        <v>0.33630695244698866</v>
      </c>
      <c r="L48" s="215">
        <f t="shared" si="25"/>
        <v>0.36951345032176697</v>
      </c>
      <c r="M48" s="52">
        <f t="shared" si="26"/>
        <v>-7.9201743231790953E-2</v>
      </c>
      <c r="O48" s="27">
        <f t="shared" si="27"/>
        <v>3.7116826484124328</v>
      </c>
      <c r="P48" s="143">
        <f t="shared" si="28"/>
        <v>3.442574444530226</v>
      </c>
      <c r="Q48" s="52">
        <f t="shared" si="29"/>
        <v>-7.2503020697987267E-2</v>
      </c>
    </row>
    <row r="49" spans="1:17" ht="20.100000000000001" customHeight="1">
      <c r="A49" s="8" t="s">
        <v>5</v>
      </c>
      <c r="C49" s="19">
        <v>35295.519999999997</v>
      </c>
      <c r="D49" s="140">
        <v>36396.979999999989</v>
      </c>
      <c r="E49" s="214">
        <f t="shared" si="21"/>
        <v>0.22675374687459315</v>
      </c>
      <c r="F49" s="215">
        <f t="shared" si="22"/>
        <v>0.27190077248637878</v>
      </c>
      <c r="G49" s="52">
        <f t="shared" si="23"/>
        <v>3.1206793383409339E-2</v>
      </c>
      <c r="I49" s="19">
        <v>9188.6409999999978</v>
      </c>
      <c r="J49" s="140">
        <v>9233.2610000000004</v>
      </c>
      <c r="K49" s="214">
        <f t="shared" si="24"/>
        <v>0.21485201474715424</v>
      </c>
      <c r="L49" s="215">
        <f t="shared" si="25"/>
        <v>0.25761620372114169</v>
      </c>
      <c r="M49" s="52">
        <f t="shared" si="26"/>
        <v>4.8559955710537209E-3</v>
      </c>
      <c r="O49" s="27">
        <f t="shared" si="27"/>
        <v>2.6033448437648743</v>
      </c>
      <c r="P49" s="143">
        <f t="shared" si="28"/>
        <v>2.5368206373166133</v>
      </c>
      <c r="Q49" s="52">
        <f t="shared" si="29"/>
        <v>-2.555335940514733E-2</v>
      </c>
    </row>
    <row r="50" spans="1:17" ht="20.100000000000001" customHeight="1">
      <c r="A50" s="23" t="s">
        <v>38</v>
      </c>
      <c r="B50" s="15"/>
      <c r="C50" s="78">
        <f>C51+C52</f>
        <v>69339.269999999946</v>
      </c>
      <c r="D50" s="210">
        <f>D51+D52</f>
        <v>49583.30999999999</v>
      </c>
      <c r="E50" s="216">
        <f t="shared" si="21"/>
        <v>0.44546557971235612</v>
      </c>
      <c r="F50" s="217">
        <f t="shared" si="22"/>
        <v>0.37040821220418813</v>
      </c>
      <c r="G50" s="53">
        <f t="shared" si="23"/>
        <v>-0.28491733472244474</v>
      </c>
      <c r="I50" s="78">
        <f>I51+I52</f>
        <v>9409.952000000003</v>
      </c>
      <c r="J50" s="210">
        <f>J51+J52</f>
        <v>6514.8370000000023</v>
      </c>
      <c r="K50" s="216">
        <f t="shared" si="24"/>
        <v>0.22002678588422539</v>
      </c>
      <c r="L50" s="217">
        <f t="shared" si="25"/>
        <v>0.18176975348168239</v>
      </c>
      <c r="M50" s="53">
        <f t="shared" si="26"/>
        <v>-0.30766522507234889</v>
      </c>
      <c r="O50" s="63">
        <f t="shared" si="27"/>
        <v>1.3570884146891091</v>
      </c>
      <c r="P50" s="237">
        <f t="shared" si="28"/>
        <v>1.3139173241963886</v>
      </c>
      <c r="Q50" s="53">
        <f t="shared" si="29"/>
        <v>-3.1811553341283529E-2</v>
      </c>
    </row>
    <row r="51" spans="1:17" ht="20.100000000000001" customHeight="1">
      <c r="A51" s="8"/>
      <c r="B51" t="s">
        <v>6</v>
      </c>
      <c r="C51" s="31">
        <v>68606.729999999952</v>
      </c>
      <c r="D51" s="141">
        <v>48229.94999999999</v>
      </c>
      <c r="E51" s="214">
        <f t="shared" si="21"/>
        <v>0.44075942466107726</v>
      </c>
      <c r="F51" s="215">
        <f t="shared" si="22"/>
        <v>0.36029804291398421</v>
      </c>
      <c r="G51" s="52">
        <f t="shared" si="23"/>
        <v>-0.29700847132635494</v>
      </c>
      <c r="I51" s="31">
        <v>9205.7170000000024</v>
      </c>
      <c r="J51" s="141">
        <v>6200.7470000000021</v>
      </c>
      <c r="K51" s="214">
        <f t="shared" si="24"/>
        <v>0.21525129174620375</v>
      </c>
      <c r="L51" s="215">
        <f t="shared" si="25"/>
        <v>0.17300636279806872</v>
      </c>
      <c r="M51" s="52">
        <f t="shared" si="26"/>
        <v>-0.32642432957693568</v>
      </c>
      <c r="O51" s="27">
        <f t="shared" si="27"/>
        <v>1.3418096154706702</v>
      </c>
      <c r="P51" s="143">
        <f t="shared" si="28"/>
        <v>1.2856631615832079</v>
      </c>
      <c r="Q51" s="52">
        <f t="shared" si="29"/>
        <v>-4.1843830331896724E-2</v>
      </c>
    </row>
    <row r="52" spans="1:17" ht="20.100000000000001" customHeight="1">
      <c r="A52" s="8"/>
      <c r="B52" t="s">
        <v>39</v>
      </c>
      <c r="C52" s="31">
        <v>732.54000000000019</v>
      </c>
      <c r="D52" s="141">
        <v>1353.36</v>
      </c>
      <c r="E52" s="218">
        <f t="shared" si="21"/>
        <v>4.7061550512788736E-3</v>
      </c>
      <c r="F52" s="219">
        <f t="shared" si="22"/>
        <v>1.0110169290203903E-2</v>
      </c>
      <c r="G52" s="52">
        <f t="shared" si="23"/>
        <v>0.84748955688426508</v>
      </c>
      <c r="I52" s="31">
        <v>204.23499999999999</v>
      </c>
      <c r="J52" s="141">
        <v>314.08999999999997</v>
      </c>
      <c r="K52" s="218">
        <f t="shared" si="24"/>
        <v>4.7754941380216132E-3</v>
      </c>
      <c r="L52" s="219">
        <f t="shared" si="25"/>
        <v>8.763390683613665E-3</v>
      </c>
      <c r="M52" s="52">
        <f t="shared" si="26"/>
        <v>0.53788527921267171</v>
      </c>
      <c r="O52" s="27">
        <f t="shared" si="27"/>
        <v>2.7880388784230203</v>
      </c>
      <c r="P52" s="143">
        <f t="shared" si="28"/>
        <v>2.3208163385943132</v>
      </c>
      <c r="Q52" s="52">
        <f t="shared" si="29"/>
        <v>-0.16758107049532217</v>
      </c>
    </row>
    <row r="53" spans="1:17" ht="20.100000000000001" customHeight="1">
      <c r="A53" s="23" t="s">
        <v>114</v>
      </c>
      <c r="B53" s="15"/>
      <c r="C53" s="307">
        <f>SUM(C54:C56)</f>
        <v>10163.829999999998</v>
      </c>
      <c r="D53" s="306">
        <f>SUM(D54:D56)</f>
        <v>7604.0700000000015</v>
      </c>
      <c r="E53" s="216">
        <f t="shared" si="21"/>
        <v>6.5296857365931882E-2</v>
      </c>
      <c r="F53" s="217">
        <f t="shared" si="22"/>
        <v>5.6805606043152462E-2</v>
      </c>
      <c r="G53" s="53">
        <f t="shared" si="23"/>
        <v>-0.25184994239376268</v>
      </c>
      <c r="I53" s="78">
        <f>SUM(I54:I56)</f>
        <v>8831.5489999999991</v>
      </c>
      <c r="J53" s="210">
        <f>SUM(J54:J56)</f>
        <v>5909.0629999999983</v>
      </c>
      <c r="K53" s="216">
        <f t="shared" si="24"/>
        <v>0.20650236482067538</v>
      </c>
      <c r="L53" s="217">
        <f t="shared" si="25"/>
        <v>0.16486811946603266</v>
      </c>
      <c r="M53" s="53">
        <f t="shared" si="26"/>
        <v>-0.33091431639002411</v>
      </c>
      <c r="O53" s="63">
        <f t="shared" si="27"/>
        <v>8.6891939357505983</v>
      </c>
      <c r="P53" s="237">
        <f t="shared" si="28"/>
        <v>7.7709213618496378</v>
      </c>
      <c r="Q53" s="53">
        <f t="shared" si="29"/>
        <v>-0.10567983413545913</v>
      </c>
    </row>
    <row r="54" spans="1:17" ht="20.100000000000001" customHeight="1">
      <c r="A54" s="8"/>
      <c r="B54" s="3" t="s">
        <v>7</v>
      </c>
      <c r="C54" s="31">
        <v>9575.1999999999989</v>
      </c>
      <c r="D54" s="141">
        <v>6168.9800000000014</v>
      </c>
      <c r="E54" s="214">
        <f t="shared" si="21"/>
        <v>6.1515242644777701E-2</v>
      </c>
      <c r="F54" s="215">
        <f t="shared" si="22"/>
        <v>4.6084879224952781E-2</v>
      </c>
      <c r="G54" s="52">
        <f t="shared" si="23"/>
        <v>-0.35573356170106085</v>
      </c>
      <c r="I54" s="31">
        <v>8311.8869999999988</v>
      </c>
      <c r="J54" s="141">
        <v>4847.9529999999986</v>
      </c>
      <c r="K54" s="214">
        <f t="shared" si="24"/>
        <v>0.19435144634562171</v>
      </c>
      <c r="L54" s="215">
        <f t="shared" si="25"/>
        <v>0.13526220559329144</v>
      </c>
      <c r="M54" s="52">
        <f t="shared" si="26"/>
        <v>-0.41674459722563612</v>
      </c>
      <c r="O54" s="27">
        <f t="shared" si="27"/>
        <v>8.6806406132508975</v>
      </c>
      <c r="P54" s="143">
        <f t="shared" si="28"/>
        <v>7.8585973694192512</v>
      </c>
      <c r="Q54" s="52">
        <f t="shared" si="29"/>
        <v>-9.4698453772732713E-2</v>
      </c>
    </row>
    <row r="55" spans="1:17" ht="20.100000000000001" customHeight="1">
      <c r="A55" s="8"/>
      <c r="B55" s="3" t="s">
        <v>8</v>
      </c>
      <c r="C55" s="31">
        <v>537.83000000000004</v>
      </c>
      <c r="D55" s="141">
        <v>1191.7500000000002</v>
      </c>
      <c r="E55" s="214">
        <f t="shared" si="21"/>
        <v>3.4552534622400363E-3</v>
      </c>
      <c r="F55" s="215">
        <f t="shared" si="22"/>
        <v>8.9028745135074951E-3</v>
      </c>
      <c r="G55" s="52">
        <f t="shared" si="23"/>
        <v>1.2158488741795737</v>
      </c>
      <c r="I55" s="31">
        <v>461.02399999999989</v>
      </c>
      <c r="J55" s="141">
        <v>950.79000000000008</v>
      </c>
      <c r="K55" s="214">
        <f t="shared" si="24"/>
        <v>1.0779824268549835E-2</v>
      </c>
      <c r="L55" s="215">
        <f t="shared" si="25"/>
        <v>2.6527887637533949E-2</v>
      </c>
      <c r="M55" s="52">
        <f t="shared" si="26"/>
        <v>1.0623438259179572</v>
      </c>
      <c r="O55" s="27">
        <f t="shared" si="27"/>
        <v>8.5719279326181113</v>
      </c>
      <c r="P55" s="143">
        <f t="shared" si="28"/>
        <v>7.9780994336060402</v>
      </c>
      <c r="Q55" s="52">
        <f t="shared" si="29"/>
        <v>-6.9275955616987892E-2</v>
      </c>
    </row>
    <row r="56" spans="1:17" ht="20.100000000000001" customHeight="1">
      <c r="A56" s="32"/>
      <c r="B56" s="33" t="s">
        <v>9</v>
      </c>
      <c r="C56" s="211">
        <v>50.800000000000004</v>
      </c>
      <c r="D56" s="212">
        <v>243.34</v>
      </c>
      <c r="E56" s="218">
        <f t="shared" si="21"/>
        <v>3.263612589141436E-4</v>
      </c>
      <c r="F56" s="219">
        <f t="shared" si="22"/>
        <v>1.8178523046921869E-3</v>
      </c>
      <c r="G56" s="52">
        <f t="shared" si="23"/>
        <v>3.79015748031496</v>
      </c>
      <c r="I56" s="211">
        <v>58.638000000000005</v>
      </c>
      <c r="J56" s="212">
        <v>110.32000000000001</v>
      </c>
      <c r="K56" s="218">
        <f t="shared" si="24"/>
        <v>1.3710942065038381E-3</v>
      </c>
      <c r="L56" s="219">
        <f t="shared" si="25"/>
        <v>3.0780262352072961E-3</v>
      </c>
      <c r="M56" s="52">
        <f t="shared" si="26"/>
        <v>0.88137385313278072</v>
      </c>
      <c r="O56" s="27">
        <f t="shared" si="27"/>
        <v>11.542913385826772</v>
      </c>
      <c r="P56" s="143">
        <f t="shared" si="28"/>
        <v>4.5335744226185586</v>
      </c>
      <c r="Q56" s="52">
        <f t="shared" si="29"/>
        <v>-0.60724175335273578</v>
      </c>
    </row>
    <row r="57" spans="1:17" ht="20.100000000000001" customHeight="1">
      <c r="A57" s="8" t="s">
        <v>115</v>
      </c>
      <c r="B57" s="3"/>
      <c r="C57" s="19">
        <v>52.14</v>
      </c>
      <c r="D57" s="140">
        <v>32.43</v>
      </c>
      <c r="E57" s="214">
        <f t="shared" si="21"/>
        <v>3.3497000078313872E-4</v>
      </c>
      <c r="F57" s="215">
        <f t="shared" si="22"/>
        <v>2.4226576083326875E-4</v>
      </c>
      <c r="G57" s="54">
        <f t="shared" si="23"/>
        <v>-0.37802071346375143</v>
      </c>
      <c r="I57" s="19">
        <v>93.019000000000005</v>
      </c>
      <c r="J57" s="140">
        <v>8.5859999999999985</v>
      </c>
      <c r="K57" s="214">
        <f t="shared" si="24"/>
        <v>2.1750027626245868E-3</v>
      </c>
      <c r="L57" s="215">
        <f t="shared" si="25"/>
        <v>2.3955704546310585E-4</v>
      </c>
      <c r="M57" s="54">
        <f t="shared" si="26"/>
        <v>-0.9076962771046776</v>
      </c>
      <c r="O57" s="238">
        <f t="shared" si="27"/>
        <v>17.840237821250479</v>
      </c>
      <c r="P57" s="239">
        <f t="shared" si="28"/>
        <v>2.6475485661424605</v>
      </c>
      <c r="Q57" s="54">
        <f t="shared" si="29"/>
        <v>-0.85159678964655827</v>
      </c>
    </row>
    <row r="58" spans="1:17" ht="20.100000000000001" customHeight="1">
      <c r="A58" s="8" t="s">
        <v>10</v>
      </c>
      <c r="C58" s="19">
        <v>770.46000000000026</v>
      </c>
      <c r="D58" s="140">
        <v>692.93999999999983</v>
      </c>
      <c r="E58" s="214">
        <f t="shared" si="21"/>
        <v>4.949769597302975E-3</v>
      </c>
      <c r="F58" s="215">
        <f t="shared" si="22"/>
        <v>5.1765536944744124E-3</v>
      </c>
      <c r="G58" s="52">
        <f t="shared" si="23"/>
        <v>-0.10061521688342083</v>
      </c>
      <c r="I58" s="19">
        <v>579.19699999999989</v>
      </c>
      <c r="J58" s="140">
        <v>720.89799999999991</v>
      </c>
      <c r="K58" s="214">
        <f t="shared" si="24"/>
        <v>1.3542986649005821E-2</v>
      </c>
      <c r="L58" s="215">
        <f t="shared" si="25"/>
        <v>2.0113696128611937E-2</v>
      </c>
      <c r="M58" s="52">
        <f t="shared" si="26"/>
        <v>0.24465078375751265</v>
      </c>
      <c r="O58" s="27">
        <f t="shared" si="27"/>
        <v>7.5175479583625329</v>
      </c>
      <c r="P58" s="143">
        <f t="shared" si="28"/>
        <v>10.403469275839178</v>
      </c>
      <c r="Q58" s="52">
        <f t="shared" si="29"/>
        <v>0.38389130783879361</v>
      </c>
    </row>
    <row r="59" spans="1:17" ht="20.100000000000001" customHeight="1" thickBot="1">
      <c r="A59" s="8" t="s">
        <v>11</v>
      </c>
      <c r="B59" s="10"/>
      <c r="C59" s="21">
        <v>1284.0499999999997</v>
      </c>
      <c r="D59" s="142">
        <v>1080.9399999999998</v>
      </c>
      <c r="E59" s="220">
        <f t="shared" si="21"/>
        <v>8.2492947737934242E-3</v>
      </c>
      <c r="F59" s="221">
        <f t="shared" si="22"/>
        <v>8.0750771358345207E-3</v>
      </c>
      <c r="G59" s="55">
        <f t="shared" si="23"/>
        <v>-0.15817919862933683</v>
      </c>
      <c r="I59" s="21">
        <v>282.00299999999999</v>
      </c>
      <c r="J59" s="142">
        <v>210.71800000000005</v>
      </c>
      <c r="K59" s="220">
        <f t="shared" si="24"/>
        <v>6.5938926893260655E-3</v>
      </c>
      <c r="L59" s="221">
        <f t="shared" si="25"/>
        <v>5.8792198353010434E-3</v>
      </c>
      <c r="M59" s="55">
        <f t="shared" si="26"/>
        <v>-0.25278099878370069</v>
      </c>
      <c r="O59" s="240">
        <f t="shared" si="27"/>
        <v>2.1961995249406181</v>
      </c>
      <c r="P59" s="241">
        <f t="shared" si="28"/>
        <v>1.9493958961644502</v>
      </c>
      <c r="Q59" s="55">
        <f t="shared" si="29"/>
        <v>-0.1123775986532194</v>
      </c>
    </row>
    <row r="60" spans="1:17" ht="26.25" customHeight="1" thickBot="1">
      <c r="A60" s="12" t="s">
        <v>12</v>
      </c>
      <c r="B60" s="48"/>
      <c r="C60" s="213">
        <f>C48+C49+C50+C53+C57+C58+C59</f>
        <v>155655.72999999992</v>
      </c>
      <c r="D60" s="226">
        <f>D48+D49+D50+D53+D57+D58+D59</f>
        <v>133861.25999999998</v>
      </c>
      <c r="E60" s="222">
        <f>E48+E49+E50+E53+E57+E58+E59</f>
        <v>1</v>
      </c>
      <c r="F60" s="223">
        <f>F48+F49+F50+F53+F57+F58+F59</f>
        <v>1</v>
      </c>
      <c r="G60" s="55">
        <f t="shared" si="23"/>
        <v>-0.14001713910564009</v>
      </c>
      <c r="H60" s="1"/>
      <c r="I60" s="213">
        <f>I48+I49+I50+I53+I57+I58+I59</f>
        <v>42767.301999999996</v>
      </c>
      <c r="J60" s="226">
        <f>J48+J49+J50+J53+J57+J58+J59</f>
        <v>35841.150000000009</v>
      </c>
      <c r="K60" s="222">
        <f>K48+K49+K50+K53+K57+K58+K59</f>
        <v>1.0000000000000002</v>
      </c>
      <c r="L60" s="223">
        <f>L48+L49+L50+L53+L57+L58+L59</f>
        <v>0.99999999999999967</v>
      </c>
      <c r="M60" s="55">
        <f t="shared" si="26"/>
        <v>-0.16194970634341133</v>
      </c>
      <c r="N60" s="1"/>
      <c r="O60" s="24">
        <f t="shared" si="27"/>
        <v>2.7475571891892461</v>
      </c>
      <c r="P60" s="242">
        <f t="shared" si="28"/>
        <v>2.6774848824820574</v>
      </c>
      <c r="Q60" s="55">
        <f t="shared" si="29"/>
        <v>-2.5503493424231773E-2</v>
      </c>
    </row>
    <row r="66" spans="3:13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>
      <c r="M68" s="119"/>
    </row>
    <row r="69" spans="3:13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ignoredErrors>
    <ignoredError sqref="C13:D13 I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/>
  </sheetViews>
  <sheetFormatPr defaultRowHeight="1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>
      <c r="A1" s="30" t="s">
        <v>91</v>
      </c>
      <c r="B1" s="4"/>
    </row>
    <row r="3" spans="1:19" ht="15.75" thickBot="1"/>
    <row r="4" spans="1:19">
      <c r="A4" s="441" t="s">
        <v>16</v>
      </c>
      <c r="B4" s="428"/>
      <c r="C4" s="428"/>
      <c r="D4" s="428"/>
      <c r="E4" s="456" t="s">
        <v>1</v>
      </c>
      <c r="F4" s="457"/>
      <c r="G4" s="454" t="s">
        <v>102</v>
      </c>
      <c r="H4" s="454"/>
      <c r="I4" s="130" t="s">
        <v>0</v>
      </c>
      <c r="K4" s="458" t="s">
        <v>19</v>
      </c>
      <c r="L4" s="454"/>
      <c r="M4" s="452" t="s">
        <v>102</v>
      </c>
      <c r="N4" s="453"/>
      <c r="O4" s="130" t="s">
        <v>0</v>
      </c>
      <c r="Q4" s="464" t="s">
        <v>22</v>
      </c>
      <c r="R4" s="454"/>
      <c r="S4" s="130" t="s">
        <v>0</v>
      </c>
    </row>
    <row r="5" spans="1:19">
      <c r="A5" s="455"/>
      <c r="B5" s="429"/>
      <c r="C5" s="429"/>
      <c r="D5" s="429"/>
      <c r="E5" s="459" t="s">
        <v>164</v>
      </c>
      <c r="F5" s="460"/>
      <c r="G5" s="461" t="str">
        <f>E5</f>
        <v>jan-fev</v>
      </c>
      <c r="H5" s="461"/>
      <c r="I5" s="131" t="s">
        <v>155</v>
      </c>
      <c r="K5" s="462" t="str">
        <f>E5</f>
        <v>jan-fev</v>
      </c>
      <c r="L5" s="461"/>
      <c r="M5" s="463" t="str">
        <f>E5</f>
        <v>jan-fev</v>
      </c>
      <c r="N5" s="451"/>
      <c r="O5" s="131" t="str">
        <f>I5</f>
        <v>2026 /2025</v>
      </c>
      <c r="Q5" s="462" t="str">
        <f>E5</f>
        <v>jan-fev</v>
      </c>
      <c r="R5" s="460"/>
      <c r="S5" s="131" t="str">
        <f>O5</f>
        <v>2026 /2025</v>
      </c>
    </row>
    <row r="6" spans="1:19" ht="19.5" customHeight="1" thickBot="1">
      <c r="A6" s="442"/>
      <c r="B6" s="465"/>
      <c r="C6" s="465"/>
      <c r="D6" s="465"/>
      <c r="E6" s="99">
        <v>2025</v>
      </c>
      <c r="F6" s="144">
        <v>2026</v>
      </c>
      <c r="G6" s="68">
        <f>E6</f>
        <v>2025</v>
      </c>
      <c r="H6" s="137">
        <f>F6</f>
        <v>2026</v>
      </c>
      <c r="I6" s="131" t="s">
        <v>1</v>
      </c>
      <c r="K6" s="16">
        <f>E6</f>
        <v>2025</v>
      </c>
      <c r="L6" s="138">
        <f>F6</f>
        <v>2026</v>
      </c>
      <c r="M6" s="136">
        <f>G6</f>
        <v>2025</v>
      </c>
      <c r="N6" s="137">
        <f>H6</f>
        <v>2026</v>
      </c>
      <c r="O6" s="260">
        <v>1000</v>
      </c>
      <c r="Q6" s="16">
        <f>E6</f>
        <v>2025</v>
      </c>
      <c r="R6" s="138">
        <f>F6</f>
        <v>2026</v>
      </c>
      <c r="S6" s="131"/>
    </row>
    <row r="7" spans="1:19" ht="24" customHeight="1" thickBot="1">
      <c r="A7" s="12" t="s">
        <v>20</v>
      </c>
      <c r="B7" s="13"/>
      <c r="C7" s="13"/>
      <c r="D7" s="13"/>
      <c r="E7" s="17">
        <v>244240.07000000007</v>
      </c>
      <c r="F7" s="145">
        <v>197614.89999999973</v>
      </c>
      <c r="G7" s="243">
        <f>E7/E15</f>
        <v>0.45590173058186589</v>
      </c>
      <c r="H7" s="244">
        <f>F7/F15</f>
        <v>0.43371039003952944</v>
      </c>
      <c r="I7" s="164">
        <f t="shared" ref="I7:I11" si="0">(F7-E7)/E7</f>
        <v>-0.190898938081701</v>
      </c>
      <c r="J7" s="1"/>
      <c r="K7" s="17">
        <v>62599.740000000034</v>
      </c>
      <c r="L7" s="145">
        <v>55836.21100000001</v>
      </c>
      <c r="M7" s="243">
        <f>K7/K15</f>
        <v>0.43769032179196032</v>
      </c>
      <c r="N7" s="244">
        <f>L7/L15</f>
        <v>0.44519058527686117</v>
      </c>
      <c r="O7" s="164">
        <f t="shared" ref="O7:O18" si="1">(L7-K7)/K7</f>
        <v>-0.1080440429944281</v>
      </c>
      <c r="P7" s="1"/>
      <c r="Q7" s="187">
        <f t="shared" ref="Q7:Q18" si="2">(K7/E7)*10</f>
        <v>2.5630413551715741</v>
      </c>
      <c r="R7" s="188">
        <f t="shared" ref="R7:R18" si="3">(L7/F7)*10</f>
        <v>2.8255061232730978</v>
      </c>
      <c r="S7" s="55">
        <f>(R7-Q7)/Q7</f>
        <v>0.10240364150657801</v>
      </c>
    </row>
    <row r="8" spans="1:19" s="3" customFormat="1" ht="24" customHeight="1">
      <c r="A8" s="46"/>
      <c r="B8" s="177" t="s">
        <v>33</v>
      </c>
      <c r="C8" s="177"/>
      <c r="D8" s="178"/>
      <c r="E8" s="180">
        <v>168528.58000000007</v>
      </c>
      <c r="F8" s="181">
        <v>154628.10999999972</v>
      </c>
      <c r="G8" s="245">
        <f>E8/E7</f>
        <v>0.69001200335391333</v>
      </c>
      <c r="H8" s="246">
        <f>F8/F7</f>
        <v>0.78247191886846557</v>
      </c>
      <c r="I8" s="206">
        <f t="shared" si="0"/>
        <v>-8.2481380902873241E-2</v>
      </c>
      <c r="K8" s="180">
        <v>55290.695000000029</v>
      </c>
      <c r="L8" s="181">
        <v>50612.256000000008</v>
      </c>
      <c r="M8" s="250">
        <f>K8/K7</f>
        <v>0.88324160771274762</v>
      </c>
      <c r="N8" s="246">
        <f>L8/L7</f>
        <v>0.90644144890132317</v>
      </c>
      <c r="O8" s="207">
        <f t="shared" si="1"/>
        <v>-8.4615304618616535E-2</v>
      </c>
      <c r="Q8" s="189">
        <f t="shared" si="2"/>
        <v>3.2807904154891716</v>
      </c>
      <c r="R8" s="190">
        <f t="shared" si="3"/>
        <v>3.2731601000620199</v>
      </c>
      <c r="S8" s="182">
        <f t="shared" ref="S8:S18" si="4">(R8-Q8)/Q8</f>
        <v>-2.3257552177450092E-3</v>
      </c>
    </row>
    <row r="9" spans="1:19" ht="24" customHeight="1">
      <c r="A9" s="8"/>
      <c r="B9" t="s">
        <v>37</v>
      </c>
      <c r="E9" s="19">
        <v>30058.660000000011</v>
      </c>
      <c r="F9" s="140">
        <v>19534.12</v>
      </c>
      <c r="G9" s="247">
        <f>E9/E7</f>
        <v>0.12307014160289097</v>
      </c>
      <c r="H9" s="215">
        <f>F9/F7</f>
        <v>9.8849428863916761E-2</v>
      </c>
      <c r="I9" s="182">
        <f t="shared" ref="I9:I10" si="5">(F9-E9)/E9</f>
        <v>-0.35013337254554955</v>
      </c>
      <c r="K9" s="19">
        <v>4570.4460000000017</v>
      </c>
      <c r="L9" s="140">
        <v>3090.0400000000009</v>
      </c>
      <c r="M9" s="247">
        <f>K9/K7</f>
        <v>7.3010622727826019E-2</v>
      </c>
      <c r="N9" s="215">
        <f>L9/L7</f>
        <v>5.5341147700727768E-2</v>
      </c>
      <c r="O9" s="182">
        <f t="shared" si="1"/>
        <v>-0.32390843256872531</v>
      </c>
      <c r="Q9" s="189">
        <f t="shared" si="2"/>
        <v>1.5205088982675874</v>
      </c>
      <c r="R9" s="190">
        <f t="shared" si="3"/>
        <v>1.5818680339836151</v>
      </c>
      <c r="S9" s="182">
        <f t="shared" si="4"/>
        <v>4.0354341750934872E-2</v>
      </c>
    </row>
    <row r="10" spans="1:19" ht="24" customHeight="1" thickBot="1">
      <c r="A10" s="8"/>
      <c r="B10" t="s">
        <v>36</v>
      </c>
      <c r="E10" s="19">
        <v>45652.83</v>
      </c>
      <c r="F10" s="140">
        <v>23452.670000000002</v>
      </c>
      <c r="G10" s="247">
        <f>E10/E7</f>
        <v>0.18691785504319577</v>
      </c>
      <c r="H10" s="215">
        <f>F10/F7</f>
        <v>0.11867865226761765</v>
      </c>
      <c r="I10" s="186">
        <f t="shared" si="5"/>
        <v>-0.48628223047727814</v>
      </c>
      <c r="K10" s="19">
        <v>2738.5989999999993</v>
      </c>
      <c r="L10" s="140">
        <v>2133.9149999999995</v>
      </c>
      <c r="M10" s="247">
        <f>K10/K7</f>
        <v>4.3747769559426247E-2</v>
      </c>
      <c r="N10" s="215">
        <f>L10/L7</f>
        <v>3.8217403397949032E-2</v>
      </c>
      <c r="O10" s="209">
        <f t="shared" si="1"/>
        <v>-0.22080048959340157</v>
      </c>
      <c r="Q10" s="189">
        <f t="shared" si="2"/>
        <v>0.59987496941591556</v>
      </c>
      <c r="R10" s="190">
        <f t="shared" si="3"/>
        <v>0.90988147618160298</v>
      </c>
      <c r="S10" s="182">
        <f t="shared" si="4"/>
        <v>0.5167852012020665</v>
      </c>
    </row>
    <row r="11" spans="1:19" ht="24" customHeight="1" thickBot="1">
      <c r="A11" s="12" t="s">
        <v>21</v>
      </c>
      <c r="B11" s="13"/>
      <c r="C11" s="13"/>
      <c r="D11" s="13"/>
      <c r="E11" s="17">
        <v>291489.57000000007</v>
      </c>
      <c r="F11" s="145">
        <v>258023.01999999987</v>
      </c>
      <c r="G11" s="243">
        <f>E11/E15</f>
        <v>0.54409826941813411</v>
      </c>
      <c r="H11" s="244">
        <f>F11/F15</f>
        <v>0.56628960996047062</v>
      </c>
      <c r="I11" s="164">
        <f t="shared" si="0"/>
        <v>-0.11481216978020924</v>
      </c>
      <c r="J11" s="1"/>
      <c r="K11" s="17">
        <v>80423.16200000004</v>
      </c>
      <c r="L11" s="145">
        <v>69584.704999999914</v>
      </c>
      <c r="M11" s="243">
        <f>K11/K15</f>
        <v>0.56230967820803979</v>
      </c>
      <c r="N11" s="244">
        <f>L11/L15</f>
        <v>0.55480941472313883</v>
      </c>
      <c r="O11" s="164">
        <f t="shared" si="1"/>
        <v>-0.13476785456408841</v>
      </c>
      <c r="Q11" s="191">
        <f t="shared" si="2"/>
        <v>2.75904081233507</v>
      </c>
      <c r="R11" s="192">
        <f t="shared" si="3"/>
        <v>2.6968409640349122</v>
      </c>
      <c r="S11" s="57">
        <f t="shared" si="4"/>
        <v>-2.2544011680463671E-2</v>
      </c>
    </row>
    <row r="12" spans="1:19" s="3" customFormat="1" ht="24" customHeight="1">
      <c r="A12" s="46"/>
      <c r="B12" s="3" t="s">
        <v>33</v>
      </c>
      <c r="E12" s="31">
        <v>202988.48000000004</v>
      </c>
      <c r="F12" s="141">
        <v>179803.9599999999</v>
      </c>
      <c r="G12" s="247">
        <f>E12/E11</f>
        <v>0.69638333886183301</v>
      </c>
      <c r="H12" s="215">
        <f>F12/F11</f>
        <v>0.69685239712332636</v>
      </c>
      <c r="I12" s="206">
        <f t="shared" ref="I12:I18" si="6">(F12-E12)/E12</f>
        <v>-0.1142159397419998</v>
      </c>
      <c r="K12" s="31">
        <v>71850.515000000043</v>
      </c>
      <c r="L12" s="141">
        <v>62050.834999999912</v>
      </c>
      <c r="M12" s="247">
        <f>K12/K11</f>
        <v>0.89340574547417084</v>
      </c>
      <c r="N12" s="215">
        <f>L12/L11</f>
        <v>0.89173094863303637</v>
      </c>
      <c r="O12" s="206">
        <f t="shared" si="1"/>
        <v>-0.13638983659337897</v>
      </c>
      <c r="Q12" s="189">
        <f t="shared" si="2"/>
        <v>3.5396351063863341</v>
      </c>
      <c r="R12" s="190">
        <f t="shared" si="3"/>
        <v>3.4510271631392291</v>
      </c>
      <c r="S12" s="182">
        <f t="shared" si="4"/>
        <v>-2.5033072784037939E-2</v>
      </c>
    </row>
    <row r="13" spans="1:19" ht="24" customHeight="1">
      <c r="A13" s="8"/>
      <c r="B13" s="3" t="s">
        <v>37</v>
      </c>
      <c r="D13" s="3"/>
      <c r="E13" s="19">
        <v>26026.39</v>
      </c>
      <c r="F13" s="140">
        <v>23804.329999999976</v>
      </c>
      <c r="G13" s="247">
        <f>E13/E11</f>
        <v>8.9287551523713163E-2</v>
      </c>
      <c r="H13" s="215">
        <f>F13/F11</f>
        <v>9.225661338279037E-2</v>
      </c>
      <c r="I13" s="182">
        <f t="shared" ref="I13:I14" si="7">(F13-E13)/E13</f>
        <v>-8.5377188307714721E-2</v>
      </c>
      <c r="K13" s="19">
        <v>3214.1120000000001</v>
      </c>
      <c r="L13" s="140">
        <v>2867.5350000000008</v>
      </c>
      <c r="M13" s="247">
        <f>K13/K11</f>
        <v>3.9965004111626429E-2</v>
      </c>
      <c r="N13" s="215">
        <f>L13/L11</f>
        <v>4.1209271491486586E-2</v>
      </c>
      <c r="O13" s="182">
        <f t="shared" si="1"/>
        <v>-0.10782978315628058</v>
      </c>
      <c r="Q13" s="189">
        <f t="shared" si="2"/>
        <v>1.2349434554696215</v>
      </c>
      <c r="R13" s="190">
        <f t="shared" si="3"/>
        <v>1.2046274774379298</v>
      </c>
      <c r="S13" s="182">
        <f t="shared" si="4"/>
        <v>-2.454847458595846E-2</v>
      </c>
    </row>
    <row r="14" spans="1:19" ht="24" customHeight="1" thickBot="1">
      <c r="A14" s="8"/>
      <c r="B14" t="s">
        <v>36</v>
      </c>
      <c r="E14" s="19">
        <v>62474.700000000004</v>
      </c>
      <c r="F14" s="140">
        <v>54414.729999999981</v>
      </c>
      <c r="G14" s="247">
        <f>E14/E11</f>
        <v>0.21432910961445376</v>
      </c>
      <c r="H14" s="215">
        <f>F14/F11</f>
        <v>0.21089098949388319</v>
      </c>
      <c r="I14" s="186">
        <f t="shared" si="7"/>
        <v>-0.12901174395395293</v>
      </c>
      <c r="K14" s="19">
        <v>5358.5349999999999</v>
      </c>
      <c r="L14" s="140">
        <v>4666.335</v>
      </c>
      <c r="M14" s="247">
        <f>K14/K11</f>
        <v>6.6629250414202784E-2</v>
      </c>
      <c r="N14" s="215">
        <f>L14/L11</f>
        <v>6.7059779875477024E-2</v>
      </c>
      <c r="O14" s="209">
        <f t="shared" si="1"/>
        <v>-0.12917709784484002</v>
      </c>
      <c r="Q14" s="189">
        <f t="shared" si="2"/>
        <v>0.85771280214230705</v>
      </c>
      <c r="R14" s="190">
        <f t="shared" si="3"/>
        <v>0.85754996854711985</v>
      </c>
      <c r="S14" s="182">
        <f t="shared" si="4"/>
        <v>-1.8984629211607563E-4</v>
      </c>
    </row>
    <row r="15" spans="1:19" ht="24" customHeight="1" thickBot="1">
      <c r="A15" s="12" t="s">
        <v>12</v>
      </c>
      <c r="B15" s="13"/>
      <c r="C15" s="13"/>
      <c r="D15" s="13"/>
      <c r="E15" s="17">
        <v>535729.64000000013</v>
      </c>
      <c r="F15" s="145">
        <v>455637.91999999958</v>
      </c>
      <c r="G15" s="243">
        <f>G7+G11</f>
        <v>1</v>
      </c>
      <c r="H15" s="244">
        <f>H7+H11</f>
        <v>1</v>
      </c>
      <c r="I15" s="164">
        <f t="shared" si="6"/>
        <v>-0.14950025912324086</v>
      </c>
      <c r="J15" s="1"/>
      <c r="K15" s="17">
        <v>143022.90200000006</v>
      </c>
      <c r="L15" s="145">
        <v>125420.91599999992</v>
      </c>
      <c r="M15" s="243">
        <f>M7+M11</f>
        <v>1</v>
      </c>
      <c r="N15" s="244">
        <f>N7+N11</f>
        <v>1</v>
      </c>
      <c r="O15" s="164">
        <f t="shared" si="1"/>
        <v>-0.12307110087865598</v>
      </c>
      <c r="Q15" s="191">
        <f t="shared" si="2"/>
        <v>2.6696843206211258</v>
      </c>
      <c r="R15" s="192">
        <f t="shared" si="3"/>
        <v>2.7526443804326037</v>
      </c>
      <c r="S15" s="57">
        <f t="shared" si="4"/>
        <v>3.1074857491831288E-2</v>
      </c>
    </row>
    <row r="16" spans="1:19" s="42" customFormat="1" ht="24" customHeight="1">
      <c r="A16" s="179"/>
      <c r="B16" s="177" t="s">
        <v>33</v>
      </c>
      <c r="C16" s="177"/>
      <c r="D16" s="178"/>
      <c r="E16" s="180">
        <f>E8+E12</f>
        <v>371517.06000000011</v>
      </c>
      <c r="F16" s="181">
        <f t="shared" ref="F16:F17" si="8">F8+F12</f>
        <v>334432.0699999996</v>
      </c>
      <c r="G16" s="245">
        <f>E16/E15</f>
        <v>0.69347863597765469</v>
      </c>
      <c r="H16" s="246">
        <f>F16/F15</f>
        <v>0.73398647329440869</v>
      </c>
      <c r="I16" s="207">
        <f t="shared" si="6"/>
        <v>-9.9820422782201448E-2</v>
      </c>
      <c r="J16" s="3"/>
      <c r="K16" s="180">
        <f t="shared" ref="K16:L18" si="9">K8+K12</f>
        <v>127141.21000000008</v>
      </c>
      <c r="L16" s="181">
        <f t="shared" si="9"/>
        <v>112663.09099999993</v>
      </c>
      <c r="M16" s="250">
        <f>K16/K15</f>
        <v>0.88895700074663586</v>
      </c>
      <c r="N16" s="246">
        <f>L16/L15</f>
        <v>0.89827992485719044</v>
      </c>
      <c r="O16" s="207">
        <f t="shared" si="1"/>
        <v>-0.11387432131564693</v>
      </c>
      <c r="P16" s="3"/>
      <c r="Q16" s="189">
        <f t="shared" si="2"/>
        <v>3.4222172731448737</v>
      </c>
      <c r="R16" s="190">
        <f t="shared" si="3"/>
        <v>3.3687884956726806</v>
      </c>
      <c r="S16" s="182">
        <f t="shared" si="4"/>
        <v>-1.5612327683418623E-2</v>
      </c>
    </row>
    <row r="17" spans="1:19" ht="24" customHeight="1">
      <c r="A17" s="8"/>
      <c r="B17" s="3" t="s">
        <v>37</v>
      </c>
      <c r="C17" s="3"/>
      <c r="D17" s="183"/>
      <c r="E17" s="19">
        <f>E9+E13</f>
        <v>56085.05000000001</v>
      </c>
      <c r="F17" s="140">
        <f t="shared" si="8"/>
        <v>43338.449999999975</v>
      </c>
      <c r="G17" s="248">
        <f>E17/E15</f>
        <v>0.1046890928043481</v>
      </c>
      <c r="H17" s="215">
        <f>F17/F15</f>
        <v>9.5115985956568352E-2</v>
      </c>
      <c r="I17" s="182">
        <f t="shared" si="6"/>
        <v>-0.22727268674985637</v>
      </c>
      <c r="K17" s="19">
        <f t="shared" si="9"/>
        <v>7784.5580000000018</v>
      </c>
      <c r="L17" s="140">
        <f t="shared" si="9"/>
        <v>5957.5750000000016</v>
      </c>
      <c r="M17" s="247">
        <f>K17/K15</f>
        <v>5.4428751557565228E-2</v>
      </c>
      <c r="N17" s="215">
        <f>L17/L15</f>
        <v>4.7500649732138821E-2</v>
      </c>
      <c r="O17" s="182">
        <f t="shared" si="1"/>
        <v>-0.23469322214568891</v>
      </c>
      <c r="Q17" s="189">
        <f t="shared" si="2"/>
        <v>1.3879916305682174</v>
      </c>
      <c r="R17" s="190">
        <f t="shared" si="3"/>
        <v>1.3746626840599987</v>
      </c>
      <c r="S17" s="182">
        <f t="shared" si="4"/>
        <v>-9.6030453027746866E-3</v>
      </c>
    </row>
    <row r="18" spans="1:19" ht="24" customHeight="1" thickBot="1">
      <c r="A18" s="9"/>
      <c r="B18" s="184" t="s">
        <v>36</v>
      </c>
      <c r="C18" s="184"/>
      <c r="D18" s="185"/>
      <c r="E18" s="21">
        <f>E10+E14</f>
        <v>108127.53</v>
      </c>
      <c r="F18" s="142">
        <f>F10+F14</f>
        <v>77867.39999999998</v>
      </c>
      <c r="G18" s="249">
        <f>E18/E15</f>
        <v>0.20183227121799716</v>
      </c>
      <c r="H18" s="221">
        <f>F18/F15</f>
        <v>0.17089754074902294</v>
      </c>
      <c r="I18" s="208">
        <f t="shared" si="6"/>
        <v>-0.27985592568331136</v>
      </c>
      <c r="K18" s="21">
        <f t="shared" si="9"/>
        <v>8097.1339999999991</v>
      </c>
      <c r="L18" s="142">
        <f t="shared" si="9"/>
        <v>6800.25</v>
      </c>
      <c r="M18" s="249">
        <f>K18/K15</f>
        <v>5.6614247695799064E-2</v>
      </c>
      <c r="N18" s="221">
        <f>L18/L15</f>
        <v>5.421942541067077E-2</v>
      </c>
      <c r="O18" s="208">
        <f t="shared" si="1"/>
        <v>-0.16016580681510265</v>
      </c>
      <c r="Q18" s="193">
        <f t="shared" si="2"/>
        <v>0.74885036216031198</v>
      </c>
      <c r="R18" s="194">
        <f t="shared" si="3"/>
        <v>0.87331155271654137</v>
      </c>
      <c r="S18" s="186">
        <f t="shared" si="4"/>
        <v>0.16620301844707536</v>
      </c>
    </row>
    <row r="19" spans="1:19" ht="6.75" customHeight="1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/>
  </sheetViews>
  <sheetFormatPr defaultRowHeight="1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>
      <c r="A1" s="30" t="s">
        <v>157</v>
      </c>
      <c r="B1" s="4"/>
    </row>
    <row r="3" spans="1:19" ht="15.75" thickBot="1"/>
    <row r="4" spans="1:19">
      <c r="A4" s="441" t="s">
        <v>16</v>
      </c>
      <c r="B4" s="428"/>
      <c r="C4" s="428"/>
      <c r="D4" s="428"/>
      <c r="E4" s="456" t="s">
        <v>1</v>
      </c>
      <c r="F4" s="457"/>
      <c r="G4" s="454" t="s">
        <v>102</v>
      </c>
      <c r="H4" s="454"/>
      <c r="I4" s="130" t="s">
        <v>0</v>
      </c>
      <c r="K4" s="458" t="s">
        <v>19</v>
      </c>
      <c r="L4" s="454"/>
      <c r="M4" s="452" t="s">
        <v>13</v>
      </c>
      <c r="N4" s="453"/>
      <c r="O4" s="130" t="s">
        <v>0</v>
      </c>
      <c r="Q4" s="464" t="s">
        <v>22</v>
      </c>
      <c r="R4" s="454"/>
      <c r="S4" s="130" t="s">
        <v>0</v>
      </c>
    </row>
    <row r="5" spans="1:19">
      <c r="A5" s="455"/>
      <c r="B5" s="429"/>
      <c r="C5" s="429"/>
      <c r="D5" s="429"/>
      <c r="E5" s="459" t="s">
        <v>56</v>
      </c>
      <c r="F5" s="460"/>
      <c r="G5" s="461" t="str">
        <f>E5</f>
        <v>fev</v>
      </c>
      <c r="H5" s="461"/>
      <c r="I5" s="131" t="s">
        <v>155</v>
      </c>
      <c r="K5" s="462" t="str">
        <f>E5</f>
        <v>fev</v>
      </c>
      <c r="L5" s="461"/>
      <c r="M5" s="463" t="str">
        <f>E5</f>
        <v>fev</v>
      </c>
      <c r="N5" s="451"/>
      <c r="O5" s="131" t="str">
        <f>I5</f>
        <v>2026 /2025</v>
      </c>
      <c r="Q5" s="462" t="str">
        <f>E5</f>
        <v>fev</v>
      </c>
      <c r="R5" s="460"/>
      <c r="S5" s="131" t="str">
        <f>O5</f>
        <v>2026 /2025</v>
      </c>
    </row>
    <row r="6" spans="1:19" ht="19.5" customHeight="1" thickBot="1">
      <c r="A6" s="442"/>
      <c r="B6" s="465"/>
      <c r="C6" s="465"/>
      <c r="D6" s="465"/>
      <c r="E6" s="99">
        <v>2025</v>
      </c>
      <c r="F6" s="144">
        <v>2026</v>
      </c>
      <c r="G6" s="68">
        <f>E6</f>
        <v>2025</v>
      </c>
      <c r="H6" s="137">
        <f>F6</f>
        <v>2026</v>
      </c>
      <c r="I6" s="131" t="s">
        <v>1</v>
      </c>
      <c r="K6" s="16">
        <f>E6</f>
        <v>2025</v>
      </c>
      <c r="L6" s="138">
        <f>F6</f>
        <v>2026</v>
      </c>
      <c r="M6" s="136">
        <f>G6</f>
        <v>2025</v>
      </c>
      <c r="N6" s="137">
        <f>H6</f>
        <v>2026</v>
      </c>
      <c r="O6" s="260">
        <v>1000</v>
      </c>
      <c r="Q6" s="16">
        <f>E6</f>
        <v>2025</v>
      </c>
      <c r="R6" s="138">
        <f>F6</f>
        <v>2026</v>
      </c>
      <c r="S6" s="131"/>
    </row>
    <row r="7" spans="1:19" ht="24" customHeight="1" thickBot="1">
      <c r="A7" s="12" t="s">
        <v>20</v>
      </c>
      <c r="B7" s="13"/>
      <c r="C7" s="13"/>
      <c r="D7" s="13"/>
      <c r="E7" s="17">
        <v>130686.72000000004</v>
      </c>
      <c r="F7" s="145">
        <v>106911.35999999997</v>
      </c>
      <c r="G7" s="243">
        <f>E7/E15</f>
        <v>0.45640009017175076</v>
      </c>
      <c r="H7" s="244">
        <f>F7/F15</f>
        <v>0.44403454180130636</v>
      </c>
      <c r="I7" s="164">
        <f t="shared" ref="I7:I18" si="0">(F7-E7)/E7</f>
        <v>-0.18192636558634318</v>
      </c>
      <c r="J7" s="1"/>
      <c r="K7" s="17">
        <v>32076.341999999979</v>
      </c>
      <c r="L7" s="145">
        <v>29813.169000000005</v>
      </c>
      <c r="M7" s="243">
        <f>K7/K15</f>
        <v>0.42857803663327748</v>
      </c>
      <c r="N7" s="244">
        <f>L7/L15</f>
        <v>0.45409303537212831</v>
      </c>
      <c r="O7" s="164">
        <f t="shared" ref="O7:O18" si="1">(L7-K7)/K7</f>
        <v>-7.0555832083345885E-2</v>
      </c>
      <c r="P7" s="1"/>
      <c r="Q7" s="187">
        <f t="shared" ref="Q7:R18" si="2">(K7/E7)*10</f>
        <v>2.4544454096024424</v>
      </c>
      <c r="R7" s="188">
        <f t="shared" si="2"/>
        <v>2.7885875738555765</v>
      </c>
      <c r="S7" s="55">
        <f>(R7-Q7)/Q7</f>
        <v>0.13613754168085435</v>
      </c>
    </row>
    <row r="8" spans="1:19" s="3" customFormat="1" ht="24" customHeight="1">
      <c r="A8" s="46"/>
      <c r="B8" s="177" t="s">
        <v>33</v>
      </c>
      <c r="C8" s="177"/>
      <c r="D8" s="178"/>
      <c r="E8" s="180">
        <v>86462.84000000004</v>
      </c>
      <c r="F8" s="181">
        <v>85073.269999999975</v>
      </c>
      <c r="G8" s="245">
        <f>E8/E7</f>
        <v>0.66160387222205908</v>
      </c>
      <c r="H8" s="246">
        <f>F8/F7</f>
        <v>0.7957364867493969</v>
      </c>
      <c r="I8" s="206">
        <f t="shared" si="0"/>
        <v>-1.6071297218551512E-2</v>
      </c>
      <c r="K8" s="180">
        <v>28210.25699999998</v>
      </c>
      <c r="L8" s="181">
        <v>27094.646000000004</v>
      </c>
      <c r="M8" s="250">
        <f>K8/K7</f>
        <v>0.87947238497457092</v>
      </c>
      <c r="N8" s="246">
        <f>L8/L7</f>
        <v>0.90881469192355901</v>
      </c>
      <c r="O8" s="207">
        <f t="shared" si="1"/>
        <v>-3.9546289847695329E-2</v>
      </c>
      <c r="Q8" s="189">
        <f t="shared" si="2"/>
        <v>3.2627030294170267</v>
      </c>
      <c r="R8" s="190">
        <f t="shared" si="2"/>
        <v>3.1848600623909262</v>
      </c>
      <c r="S8" s="182">
        <f t="shared" ref="S8:S18" si="3">(R8-Q8)/Q8</f>
        <v>-2.3858428525138961E-2</v>
      </c>
    </row>
    <row r="9" spans="1:19" ht="24" customHeight="1">
      <c r="A9" s="8"/>
      <c r="B9" t="s">
        <v>37</v>
      </c>
      <c r="E9" s="19">
        <v>15267.150000000003</v>
      </c>
      <c r="F9" s="140">
        <v>9581.0199999999968</v>
      </c>
      <c r="G9" s="247">
        <f>E9/E7</f>
        <v>0.11682250499515175</v>
      </c>
      <c r="H9" s="215">
        <f>F9/F7</f>
        <v>8.9616482289627583E-2</v>
      </c>
      <c r="I9" s="182">
        <f t="shared" si="0"/>
        <v>-0.37244213884058291</v>
      </c>
      <c r="K9" s="19">
        <v>2275.1250000000009</v>
      </c>
      <c r="L9" s="140">
        <v>1484.4469999999994</v>
      </c>
      <c r="M9" s="247">
        <f>K9/K7</f>
        <v>7.092844314978318E-2</v>
      </c>
      <c r="N9" s="215">
        <f>L9/L7</f>
        <v>4.9791654151224218E-2</v>
      </c>
      <c r="O9" s="182">
        <f t="shared" si="1"/>
        <v>-0.34753167408384206</v>
      </c>
      <c r="Q9" s="189">
        <f t="shared" si="2"/>
        <v>1.490209371100697</v>
      </c>
      <c r="R9" s="190">
        <f t="shared" si="2"/>
        <v>1.5493621764697285</v>
      </c>
      <c r="S9" s="182">
        <f t="shared" si="3"/>
        <v>3.9694291631880006E-2</v>
      </c>
    </row>
    <row r="10" spans="1:19" ht="24" customHeight="1" thickBot="1">
      <c r="A10" s="8"/>
      <c r="B10" t="s">
        <v>36</v>
      </c>
      <c r="E10" s="19">
        <v>28956.73</v>
      </c>
      <c r="F10" s="140">
        <v>12257.069999999998</v>
      </c>
      <c r="G10" s="247">
        <f>E10/E7</f>
        <v>0.22157362278278916</v>
      </c>
      <c r="H10" s="215">
        <f>F10/F7</f>
        <v>0.11464703096097553</v>
      </c>
      <c r="I10" s="186">
        <f t="shared" si="0"/>
        <v>-0.57671083716980487</v>
      </c>
      <c r="K10" s="19">
        <v>1590.96</v>
      </c>
      <c r="L10" s="140">
        <v>1234.0759999999998</v>
      </c>
      <c r="M10" s="247">
        <f>K10/K7</f>
        <v>4.9599171875645956E-2</v>
      </c>
      <c r="N10" s="215">
        <f>L10/L7</f>
        <v>4.1393653925216725E-2</v>
      </c>
      <c r="O10" s="209">
        <f t="shared" si="1"/>
        <v>-0.22431990747724659</v>
      </c>
      <c r="Q10" s="189">
        <f t="shared" si="2"/>
        <v>0.5494266790483594</v>
      </c>
      <c r="R10" s="190">
        <f t="shared" si="2"/>
        <v>1.0068278960632517</v>
      </c>
      <c r="S10" s="182">
        <f t="shared" si="3"/>
        <v>0.83250638248426378</v>
      </c>
    </row>
    <row r="11" spans="1:19" ht="24" customHeight="1" thickBot="1">
      <c r="A11" s="12" t="s">
        <v>21</v>
      </c>
      <c r="B11" s="13"/>
      <c r="C11" s="13"/>
      <c r="D11" s="13"/>
      <c r="E11" s="17">
        <v>155655.72999999998</v>
      </c>
      <c r="F11" s="145">
        <v>133861.25999999983</v>
      </c>
      <c r="G11" s="243">
        <f>E11/E15</f>
        <v>0.54359990982824924</v>
      </c>
      <c r="H11" s="244">
        <f>F11/F15</f>
        <v>0.55596545819869359</v>
      </c>
      <c r="I11" s="164">
        <f t="shared" si="0"/>
        <v>-0.14001713910564134</v>
      </c>
      <c r="J11" s="1"/>
      <c r="K11" s="17">
        <v>42767.302000000025</v>
      </c>
      <c r="L11" s="145">
        <v>35841.15</v>
      </c>
      <c r="M11" s="243">
        <f>K11/K15</f>
        <v>0.57142196336672257</v>
      </c>
      <c r="N11" s="244">
        <f>L11/L15</f>
        <v>0.54590696462787147</v>
      </c>
      <c r="O11" s="164">
        <f t="shared" si="1"/>
        <v>-0.16194970634341208</v>
      </c>
      <c r="Q11" s="191">
        <f t="shared" si="2"/>
        <v>2.747557189189247</v>
      </c>
      <c r="R11" s="192">
        <f t="shared" si="2"/>
        <v>2.6774848824820596</v>
      </c>
      <c r="S11" s="57">
        <f t="shared" si="3"/>
        <v>-2.5503493424231281E-2</v>
      </c>
    </row>
    <row r="12" spans="1:19" s="3" customFormat="1" ht="24" customHeight="1">
      <c r="A12" s="46"/>
      <c r="B12" s="3" t="s">
        <v>33</v>
      </c>
      <c r="E12" s="31">
        <v>107451.95</v>
      </c>
      <c r="F12" s="141">
        <v>95247.459999999846</v>
      </c>
      <c r="G12" s="247">
        <f>E12/E11</f>
        <v>0.69031798572400782</v>
      </c>
      <c r="H12" s="215">
        <f>F12/F11</f>
        <v>0.71153864829899227</v>
      </c>
      <c r="I12" s="206">
        <f t="shared" si="0"/>
        <v>-0.11358090755914761</v>
      </c>
      <c r="K12" s="31">
        <v>38144.075000000026</v>
      </c>
      <c r="L12" s="141">
        <v>32013.822</v>
      </c>
      <c r="M12" s="247">
        <f>K12/K11</f>
        <v>0.8918980907423153</v>
      </c>
      <c r="N12" s="215">
        <f>L12/L11</f>
        <v>0.89321414072930139</v>
      </c>
      <c r="O12" s="206">
        <f t="shared" si="1"/>
        <v>-0.16071311206262104</v>
      </c>
      <c r="Q12" s="189">
        <f t="shared" si="2"/>
        <v>3.5498727570788642</v>
      </c>
      <c r="R12" s="190">
        <f t="shared" si="2"/>
        <v>3.361120810990661</v>
      </c>
      <c r="S12" s="182">
        <f t="shared" si="3"/>
        <v>-5.3171468107359517E-2</v>
      </c>
    </row>
    <row r="13" spans="1:19" ht="24" customHeight="1">
      <c r="A13" s="8"/>
      <c r="B13" s="3" t="s">
        <v>37</v>
      </c>
      <c r="D13" s="3"/>
      <c r="E13" s="19">
        <v>12647.25</v>
      </c>
      <c r="F13" s="140">
        <v>13201.270000000002</v>
      </c>
      <c r="G13" s="247">
        <f>E13/E11</f>
        <v>8.1251425822872064E-2</v>
      </c>
      <c r="H13" s="215">
        <f>F13/F11</f>
        <v>9.8619047811144306E-2</v>
      </c>
      <c r="I13" s="182">
        <f t="shared" si="0"/>
        <v>4.3805570380913025E-2</v>
      </c>
      <c r="K13" s="19">
        <v>1554.5159999999996</v>
      </c>
      <c r="L13" s="140">
        <v>1627.5420000000001</v>
      </c>
      <c r="M13" s="247">
        <f>K13/K11</f>
        <v>3.6348236323161059E-2</v>
      </c>
      <c r="N13" s="215">
        <f>L13/L11</f>
        <v>4.5409871056034758E-2</v>
      </c>
      <c r="O13" s="182">
        <f t="shared" si="1"/>
        <v>4.6976679558139341E-2</v>
      </c>
      <c r="Q13" s="189">
        <f t="shared" si="2"/>
        <v>1.2291336061199072</v>
      </c>
      <c r="R13" s="190">
        <f t="shared" si="2"/>
        <v>1.2328677468152685</v>
      </c>
      <c r="S13" s="182">
        <f t="shared" si="3"/>
        <v>3.0380266854382826E-3</v>
      </c>
    </row>
    <row r="14" spans="1:19" ht="24" customHeight="1" thickBot="1">
      <c r="A14" s="8"/>
      <c r="B14" t="s">
        <v>36</v>
      </c>
      <c r="E14" s="19">
        <v>35556.529999999992</v>
      </c>
      <c r="F14" s="140">
        <v>25412.529999999988</v>
      </c>
      <c r="G14" s="247">
        <f>E14/E11</f>
        <v>0.2284305884531202</v>
      </c>
      <c r="H14" s="215">
        <f>F14/F11</f>
        <v>0.18984230388986342</v>
      </c>
      <c r="I14" s="186">
        <f t="shared" si="0"/>
        <v>-0.28529218121115885</v>
      </c>
      <c r="K14" s="19">
        <v>3068.7109999999993</v>
      </c>
      <c r="L14" s="140">
        <v>2199.7860000000005</v>
      </c>
      <c r="M14" s="247">
        <f>K14/K11</f>
        <v>7.1753672934523616E-2</v>
      </c>
      <c r="N14" s="215">
        <f>L14/L11</f>
        <v>6.1375988214663883E-2</v>
      </c>
      <c r="O14" s="209">
        <f t="shared" si="1"/>
        <v>-0.28315634805623568</v>
      </c>
      <c r="Q14" s="189">
        <f t="shared" si="2"/>
        <v>0.8630513157498777</v>
      </c>
      <c r="R14" s="190">
        <f t="shared" si="2"/>
        <v>0.86563045867530763</v>
      </c>
      <c r="S14" s="182">
        <f t="shared" si="3"/>
        <v>2.9884004327008049E-3</v>
      </c>
    </row>
    <row r="15" spans="1:19" ht="24" customHeight="1" thickBot="1">
      <c r="A15" s="12" t="s">
        <v>12</v>
      </c>
      <c r="B15" s="13"/>
      <c r="C15" s="13"/>
      <c r="D15" s="13"/>
      <c r="E15" s="17">
        <v>286342.45</v>
      </c>
      <c r="F15" s="145">
        <v>240772.61999999982</v>
      </c>
      <c r="G15" s="243">
        <f>G7+G11</f>
        <v>1</v>
      </c>
      <c r="H15" s="244">
        <f>H7+H11</f>
        <v>1</v>
      </c>
      <c r="I15" s="164">
        <f t="shared" si="0"/>
        <v>-0.15914451385046188</v>
      </c>
      <c r="J15" s="1"/>
      <c r="K15" s="17">
        <v>74843.644</v>
      </c>
      <c r="L15" s="145">
        <v>65654.319000000018</v>
      </c>
      <c r="M15" s="243">
        <f>M7+M11</f>
        <v>1</v>
      </c>
      <c r="N15" s="244">
        <f>N7+N11</f>
        <v>0.99999999999999978</v>
      </c>
      <c r="O15" s="164">
        <f t="shared" si="1"/>
        <v>-0.12278029915272408</v>
      </c>
      <c r="Q15" s="191">
        <f t="shared" si="2"/>
        <v>2.6137809465554267</v>
      </c>
      <c r="R15" s="192">
        <f t="shared" si="2"/>
        <v>2.7268183151389911</v>
      </c>
      <c r="S15" s="57">
        <f t="shared" si="3"/>
        <v>4.3246687803938116E-2</v>
      </c>
    </row>
    <row r="16" spans="1:19" s="42" customFormat="1" ht="24" customHeight="1">
      <c r="A16" s="179"/>
      <c r="B16" s="177" t="s">
        <v>33</v>
      </c>
      <c r="C16" s="177"/>
      <c r="D16" s="178"/>
      <c r="E16" s="180">
        <f>E8+E12</f>
        <v>193914.79000000004</v>
      </c>
      <c r="F16" s="181">
        <f t="shared" ref="F16:F17" si="4">F8+F12</f>
        <v>180320.72999999981</v>
      </c>
      <c r="G16" s="245">
        <f>E16/E15</f>
        <v>0.67721286173251649</v>
      </c>
      <c r="H16" s="246">
        <f>F16/F15</f>
        <v>0.74892539691597804</v>
      </c>
      <c r="I16" s="207">
        <f t="shared" si="0"/>
        <v>-7.0103265460051953E-2</v>
      </c>
      <c r="J16" s="3"/>
      <c r="K16" s="180">
        <f t="shared" ref="K16:L18" si="5">K8+K12</f>
        <v>66354.332000000009</v>
      </c>
      <c r="L16" s="181">
        <f t="shared" si="5"/>
        <v>59108.468000000008</v>
      </c>
      <c r="M16" s="250">
        <f>K16/K15</f>
        <v>0.88657270616059269</v>
      </c>
      <c r="N16" s="246">
        <f>L16/L15</f>
        <v>0.90029824237458</v>
      </c>
      <c r="O16" s="207">
        <f t="shared" si="1"/>
        <v>-0.1091995621325824</v>
      </c>
      <c r="P16" s="3"/>
      <c r="Q16" s="189">
        <f t="shared" si="2"/>
        <v>3.4218293509226392</v>
      </c>
      <c r="R16" s="190">
        <f t="shared" si="2"/>
        <v>3.2779629940495516</v>
      </c>
      <c r="S16" s="182">
        <f t="shared" si="3"/>
        <v>-4.2043697133609663E-2</v>
      </c>
    </row>
    <row r="17" spans="1:19" ht="24" customHeight="1">
      <c r="A17" s="8"/>
      <c r="B17" s="3" t="s">
        <v>37</v>
      </c>
      <c r="C17" s="3"/>
      <c r="D17" s="183"/>
      <c r="E17" s="19">
        <f>E9+E13</f>
        <v>27914.400000000001</v>
      </c>
      <c r="F17" s="140">
        <f t="shared" si="4"/>
        <v>22782.29</v>
      </c>
      <c r="G17" s="248">
        <f>E17/E15</f>
        <v>9.7486069564606995E-2</v>
      </c>
      <c r="H17" s="215">
        <f>F17/F15</f>
        <v>9.4621597754761394E-2</v>
      </c>
      <c r="I17" s="182">
        <f t="shared" si="0"/>
        <v>-0.18385170378012783</v>
      </c>
      <c r="K17" s="19">
        <f t="shared" si="5"/>
        <v>3829.6410000000005</v>
      </c>
      <c r="L17" s="140">
        <f t="shared" si="5"/>
        <v>3111.9889999999996</v>
      </c>
      <c r="M17" s="247">
        <f>K17/K15</f>
        <v>5.1168553471287431E-2</v>
      </c>
      <c r="N17" s="215">
        <f>L17/L15</f>
        <v>4.7399608242071609E-2</v>
      </c>
      <c r="O17" s="182">
        <f t="shared" si="1"/>
        <v>-0.18739406644121495</v>
      </c>
      <c r="Q17" s="189">
        <f t="shared" si="2"/>
        <v>1.3719230934571405</v>
      </c>
      <c r="R17" s="190">
        <f t="shared" si="2"/>
        <v>1.3659684781468409</v>
      </c>
      <c r="S17" s="182">
        <f t="shared" si="3"/>
        <v>-4.340341917632164E-3</v>
      </c>
    </row>
    <row r="18" spans="1:19" ht="24" customHeight="1" thickBot="1">
      <c r="A18" s="9"/>
      <c r="B18" s="184" t="s">
        <v>36</v>
      </c>
      <c r="C18" s="184"/>
      <c r="D18" s="185"/>
      <c r="E18" s="21">
        <f>E10+E14</f>
        <v>64513.259999999995</v>
      </c>
      <c r="F18" s="142">
        <f>F10+F14</f>
        <v>37669.599999999984</v>
      </c>
      <c r="G18" s="249">
        <f>E18/E15</f>
        <v>0.22530106870287656</v>
      </c>
      <c r="H18" s="221">
        <f>F18/F15</f>
        <v>0.15645300532926049</v>
      </c>
      <c r="I18" s="208">
        <f t="shared" si="0"/>
        <v>-0.41609523375504531</v>
      </c>
      <c r="K18" s="21">
        <f t="shared" si="5"/>
        <v>4659.6709999999994</v>
      </c>
      <c r="L18" s="142">
        <f t="shared" si="5"/>
        <v>3433.8620000000001</v>
      </c>
      <c r="M18" s="249">
        <f>K18/K15</f>
        <v>6.2258740368119965E-2</v>
      </c>
      <c r="N18" s="221">
        <f>L18/L15</f>
        <v>5.2302149383348248E-2</v>
      </c>
      <c r="O18" s="208">
        <f t="shared" si="1"/>
        <v>-0.26306771443734966</v>
      </c>
      <c r="Q18" s="193">
        <f t="shared" si="2"/>
        <v>0.72228112484162166</v>
      </c>
      <c r="R18" s="194">
        <f t="shared" si="2"/>
        <v>0.9115737889438702</v>
      </c>
      <c r="S18" s="186">
        <f t="shared" si="3"/>
        <v>0.26207616064140637</v>
      </c>
    </row>
    <row r="19" spans="1:19" ht="6.75" customHeight="1">
      <c r="Q19" s="195"/>
      <c r="R19" s="195"/>
    </row>
    <row r="20" spans="1:19">
      <c r="Q20"/>
      <c r="R20"/>
    </row>
    <row r="21" spans="1:19">
      <c r="Q21"/>
      <c r="R21"/>
    </row>
    <row r="22" spans="1:19">
      <c r="Q22"/>
      <c r="R22"/>
    </row>
    <row r="23" spans="1:19">
      <c r="Q23"/>
      <c r="R23"/>
    </row>
    <row r="24" spans="1:19">
      <c r="Q24"/>
      <c r="R24"/>
    </row>
    <row r="25" spans="1:19">
      <c r="Q25"/>
      <c r="R25"/>
    </row>
    <row r="26" spans="1:19">
      <c r="Q26"/>
      <c r="R26"/>
    </row>
    <row r="27" spans="1:19" ht="19.5" customHeight="1">
      <c r="Q27"/>
      <c r="R27"/>
    </row>
    <row r="28" spans="1:19" ht="24" customHeight="1">
      <c r="Q28"/>
      <c r="R28"/>
    </row>
    <row r="29" spans="1:19" ht="24" customHeight="1">
      <c r="Q29"/>
      <c r="R29"/>
    </row>
    <row r="30" spans="1:19" ht="24" customHeight="1">
      <c r="Q30"/>
      <c r="R30"/>
    </row>
    <row r="31" spans="1:19" ht="24" customHeight="1">
      <c r="Q31"/>
      <c r="R31"/>
    </row>
    <row r="32" spans="1:19" ht="24" customHeight="1">
      <c r="Q32"/>
      <c r="R32"/>
    </row>
    <row r="33" spans="17:18" ht="24" customHeight="1">
      <c r="Q33"/>
      <c r="R33"/>
    </row>
    <row r="34" spans="17:18" ht="24" customHeight="1">
      <c r="Q34"/>
      <c r="R34"/>
    </row>
    <row r="35" spans="17:18" ht="24" customHeight="1">
      <c r="Q35"/>
      <c r="R35"/>
    </row>
    <row r="36" spans="17:18" ht="24" customHeight="1">
      <c r="Q36"/>
      <c r="R36"/>
    </row>
    <row r="37" spans="17:18" ht="24" customHeight="1">
      <c r="Q37"/>
      <c r="R37"/>
    </row>
    <row r="38" spans="17:18" ht="24" customHeight="1">
      <c r="Q38"/>
      <c r="R38"/>
    </row>
    <row r="39" spans="17:18" ht="24" customHeight="1">
      <c r="Q39"/>
      <c r="R39"/>
    </row>
    <row r="40" spans="17:18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28</vt:i4>
      </vt:variant>
      <vt:variant>
        <vt:lpstr>Intervalos com Nome</vt:lpstr>
      </vt:variant>
      <vt:variant>
        <vt:i4>19</vt:i4>
      </vt:variant>
    </vt:vector>
  </HeadingPairs>
  <TitlesOfParts>
    <vt:vector size="47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1 (2)</vt:lpstr>
      <vt:lpstr>'1'!Área_de_Impressão</vt:lpstr>
      <vt:lpstr>'11'!Área_de_Impressão</vt:lpstr>
      <vt:lpstr>'13'!Área_de_Impressão</vt:lpstr>
      <vt:lpstr>'15'!Área_de_Impressão</vt:lpstr>
      <vt:lpstr>'17'!Área_de_Impressão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2026-04-13T11:53:39Z</dcterms:modified>
</cp:coreProperties>
</file>